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GNPSOLUTIONS\Documents\RRCI\Carol\Board Meetings\12-2020\"/>
    </mc:Choice>
  </mc:AlternateContent>
  <xr:revisionPtr revIDLastSave="0" documentId="8_{D9D039F2-5A45-4799-A0E0-98D6FD5F2CC2}" xr6:coauthVersionLast="46" xr6:coauthVersionMax="46" xr10:uidLastSave="{00000000-0000-0000-0000-000000000000}"/>
  <bookViews>
    <workbookView xWindow="-120" yWindow="-120" windowWidth="29040" windowHeight="15840" xr2:uid="{BA93AE36-6FEB-4A9A-B378-45F6F43A5C6E}"/>
  </bookViews>
  <sheets>
    <sheet name="Sheet1" sheetId="1" r:id="rId1"/>
  </sheets>
  <definedNames>
    <definedName name="_xlnm.Print_Titles" localSheetId="0">Sheet1!$A:$E,Sheet1!$1:$2</definedName>
    <definedName name="QB_COLUMN_59200" localSheetId="0" hidden="1">Sheet1!$F$2</definedName>
    <definedName name="QB_COLUMN_63620" localSheetId="0" hidden="1">Sheet1!$H$2</definedName>
    <definedName name="QB_COLUMN_76210" localSheetId="0" hidden="1">Sheet1!$G$2</definedName>
    <definedName name="QB_DATA_0" localSheetId="0" hidden="1">Sheet1!$4:$4,Sheet1!$5:$5,Sheet1!$6:$6,Sheet1!$7:$7,Sheet1!$11:$11,Sheet1!$12:$12,Sheet1!$13:$13,Sheet1!$14:$14,Sheet1!$15:$15,Sheet1!$16:$16,Sheet1!$17:$17,Sheet1!$19:$19,Sheet1!$20:$20,Sheet1!$21:$21,Sheet1!$22:$22,Sheet1!$23:$23</definedName>
    <definedName name="QB_DATA_1" localSheetId="0" hidden="1">Sheet1!$24:$24,Sheet1!$25:$25,Sheet1!$26:$26,Sheet1!$27:$27,Sheet1!$28:$28,Sheet1!$29:$29,Sheet1!$30:$30,Sheet1!$31:$31,Sheet1!$32:$32,Sheet1!$33:$33,Sheet1!$34:$34,Sheet1!$35:$35,Sheet1!$37:$37</definedName>
    <definedName name="QB_FORMULA_0" localSheetId="0" hidden="1">Sheet1!$H$4,Sheet1!$H$5,Sheet1!$H$6,Sheet1!$F$8,Sheet1!$G$8,Sheet1!$H$8,Sheet1!$F$9,Sheet1!$G$9,Sheet1!$H$9,Sheet1!$H$11,Sheet1!$H$12,Sheet1!$H$13,Sheet1!$H$14,Sheet1!$H$15,Sheet1!$H$16,Sheet1!$H$17</definedName>
    <definedName name="QB_FORMULA_1" localSheetId="0" hidden="1">Sheet1!$H$19,Sheet1!$H$20,Sheet1!$H$21,Sheet1!$H$22,Sheet1!$H$23,Sheet1!$H$24,Sheet1!$H$25,Sheet1!$H$26,Sheet1!$H$27,Sheet1!$H$28,Sheet1!$H$29,Sheet1!$H$30,Sheet1!$H$32,Sheet1!$H$33,Sheet1!$H$34,Sheet1!$F$36</definedName>
    <definedName name="QB_FORMULA_2" localSheetId="0" hidden="1">Sheet1!$G$36,Sheet1!$H$36,Sheet1!$H$37,Sheet1!$F$38,Sheet1!$G$38,Sheet1!$H$38,Sheet1!#REF!,Sheet1!#REF!,Sheet1!#REF!</definedName>
    <definedName name="QB_ROW_10330" localSheetId="0" hidden="1">Sheet1!$D$4</definedName>
    <definedName name="QB_ROW_103330" localSheetId="0" hidden="1">Sheet1!$D$37</definedName>
    <definedName name="QB_ROW_109330" localSheetId="0" hidden="1">Sheet1!$D$5</definedName>
    <definedName name="QB_ROW_18301" localSheetId="0" hidden="1">Sheet1!#REF!</definedName>
    <definedName name="QB_ROW_20022" localSheetId="0" hidden="1">Sheet1!$C$3</definedName>
    <definedName name="QB_ROW_20322" localSheetId="0" hidden="1">Sheet1!$C$8</definedName>
    <definedName name="QB_ROW_20330" localSheetId="0" hidden="1">Sheet1!$D$6</definedName>
    <definedName name="QB_ROW_21022" localSheetId="0" hidden="1">Sheet1!$C$10</definedName>
    <definedName name="QB_ROW_21322" localSheetId="0" hidden="1">Sheet1!$C$38</definedName>
    <definedName name="QB_ROW_22330" localSheetId="0" hidden="1">Sheet1!$D$17</definedName>
    <definedName name="QB_ROW_224240" localSheetId="0" hidden="1">Sheet1!$E$21</definedName>
    <definedName name="QB_ROW_225240" localSheetId="0" hidden="1">Sheet1!$E$29</definedName>
    <definedName name="QB_ROW_23030" localSheetId="0" hidden="1">Sheet1!$D$18</definedName>
    <definedName name="QB_ROW_23240" localSheetId="0" hidden="1">Sheet1!$E$35</definedName>
    <definedName name="QB_ROW_23330" localSheetId="0" hidden="1">Sheet1!$D$36</definedName>
    <definedName name="QB_ROW_235230" localSheetId="0" hidden="1">Sheet1!$D$7</definedName>
    <definedName name="QB_ROW_24230" localSheetId="0" hidden="1">Sheet1!$D$16</definedName>
    <definedName name="QB_ROW_25230" localSheetId="0" hidden="1">Sheet1!$D$14</definedName>
    <definedName name="QB_ROW_262240" localSheetId="0" hidden="1">Sheet1!$E$30</definedName>
    <definedName name="QB_ROW_26330" localSheetId="0" hidden="1">Sheet1!$D$15</definedName>
    <definedName name="QB_ROW_268240" localSheetId="0" hidden="1">Sheet1!$E$34</definedName>
    <definedName name="QB_ROW_286240" localSheetId="0" hidden="1">Sheet1!$E$31</definedName>
    <definedName name="QB_ROW_31240" localSheetId="0" hidden="1">Sheet1!$E$19</definedName>
    <definedName name="QB_ROW_34240" localSheetId="0" hidden="1">Sheet1!$E$22</definedName>
    <definedName name="QB_ROW_36340" localSheetId="0" hidden="1">Sheet1!$E$23</definedName>
    <definedName name="QB_ROW_38240" localSheetId="0" hidden="1">Sheet1!$E$24</definedName>
    <definedName name="QB_ROW_39240" localSheetId="0" hidden="1">Sheet1!$E$26</definedName>
    <definedName name="QB_ROW_40240" localSheetId="0" hidden="1">Sheet1!$E$25</definedName>
    <definedName name="QB_ROW_41240" localSheetId="0" hidden="1">Sheet1!$E$27</definedName>
    <definedName name="QB_ROW_42240" localSheetId="0" hidden="1">Sheet1!$E$28</definedName>
    <definedName name="QB_ROW_43340" localSheetId="0" hidden="1">Sheet1!$E$32</definedName>
    <definedName name="QB_ROW_44240" localSheetId="0" hidden="1">Sheet1!$E$33</definedName>
    <definedName name="QB_ROW_47330" localSheetId="0" hidden="1">Sheet1!$D$12</definedName>
    <definedName name="QB_ROW_59330" localSheetId="0" hidden="1">Sheet1!$D$11</definedName>
    <definedName name="QB_ROW_7330" localSheetId="0" hidden="1">Sheet1!$D$13</definedName>
    <definedName name="QB_ROW_86311" localSheetId="0" hidden="1">Sheet1!$B$9</definedName>
    <definedName name="QB_ROW_99240" localSheetId="0" hidden="1">Sheet1!$E$20</definedName>
    <definedName name="QBCANSUPPORTUPDATE" localSheetId="0">TRUE</definedName>
    <definedName name="QBCOMPANYFILENAME" localSheetId="0">"C:\Users\Public\Documents\Intuit\QuickBooks\Company Files\red rock center for independence 1-13--21.qb.qbw"</definedName>
    <definedName name="QBENDDATE" localSheetId="0">20210630</definedName>
    <definedName name="QBHEADERSONSCREEN" localSheetId="0">FALSE</definedName>
    <definedName name="QBMETADATASIZE" localSheetId="0">5924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"b9148b037f1a4b3e909cdcd7fc2a4bbc"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TRUE</definedName>
    <definedName name="QBREPORTCOMPARECOL_BUDGET" localSheetId="0">TRUE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288</definedName>
    <definedName name="QBROWHEADERS" localSheetId="0">5</definedName>
    <definedName name="QBSTARTDATE" localSheetId="0">20200701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1" l="1"/>
  <c r="J38" i="1" s="1"/>
  <c r="J8" i="1"/>
  <c r="J9" i="1" s="1"/>
  <c r="F36" i="1"/>
  <c r="F38" i="1" s="1"/>
  <c r="F8" i="1"/>
  <c r="F9" i="1" s="1"/>
  <c r="O36" i="1"/>
  <c r="O38" i="1"/>
  <c r="M37" i="1" l="1"/>
  <c r="L37" i="1"/>
  <c r="K36" i="1"/>
  <c r="K38" i="1" s="1"/>
  <c r="M34" i="1"/>
  <c r="L34" i="1"/>
  <c r="M33" i="1"/>
  <c r="L33" i="1"/>
  <c r="M32" i="1"/>
  <c r="L32" i="1"/>
  <c r="M30" i="1"/>
  <c r="L30" i="1"/>
  <c r="M29" i="1"/>
  <c r="L29" i="1"/>
  <c r="M28" i="1"/>
  <c r="L28" i="1"/>
  <c r="M27" i="1"/>
  <c r="L27" i="1"/>
  <c r="M26" i="1"/>
  <c r="L26" i="1"/>
  <c r="M25" i="1"/>
  <c r="L25" i="1"/>
  <c r="M24" i="1"/>
  <c r="L24" i="1"/>
  <c r="M23" i="1"/>
  <c r="L23" i="1"/>
  <c r="M22" i="1"/>
  <c r="L22" i="1"/>
  <c r="M21" i="1"/>
  <c r="L21" i="1"/>
  <c r="M20" i="1"/>
  <c r="L20" i="1"/>
  <c r="M19" i="1"/>
  <c r="L19" i="1"/>
  <c r="M17" i="1"/>
  <c r="L17" i="1"/>
  <c r="M16" i="1"/>
  <c r="L16" i="1"/>
  <c r="M15" i="1"/>
  <c r="L15" i="1"/>
  <c r="M14" i="1"/>
  <c r="L14" i="1"/>
  <c r="M13" i="1"/>
  <c r="L13" i="1"/>
  <c r="M12" i="1"/>
  <c r="L12" i="1"/>
  <c r="M11" i="1"/>
  <c r="L11" i="1"/>
  <c r="K8" i="1"/>
  <c r="K9" i="1" s="1"/>
  <c r="M6" i="1"/>
  <c r="L6" i="1"/>
  <c r="M5" i="1"/>
  <c r="L5" i="1"/>
  <c r="M4" i="1"/>
  <c r="L4" i="1"/>
  <c r="H37" i="1"/>
  <c r="G36" i="1"/>
  <c r="G38" i="1" s="1"/>
  <c r="H34" i="1"/>
  <c r="H33" i="1"/>
  <c r="H32" i="1"/>
  <c r="H30" i="1"/>
  <c r="H29" i="1"/>
  <c r="H28" i="1"/>
  <c r="H27" i="1"/>
  <c r="H26" i="1"/>
  <c r="H25" i="1"/>
  <c r="H24" i="1"/>
  <c r="H23" i="1"/>
  <c r="H22" i="1"/>
  <c r="H21" i="1"/>
  <c r="H20" i="1"/>
  <c r="H19" i="1"/>
  <c r="H17" i="1"/>
  <c r="H16" i="1"/>
  <c r="H15" i="1"/>
  <c r="H14" i="1"/>
  <c r="H13" i="1"/>
  <c r="H12" i="1"/>
  <c r="H11" i="1"/>
  <c r="G8" i="1"/>
  <c r="G9" i="1" s="1"/>
  <c r="H6" i="1"/>
  <c r="H5" i="1"/>
  <c r="H4" i="1"/>
  <c r="L36" i="1" l="1"/>
  <c r="H9" i="1"/>
  <c r="L38" i="1"/>
  <c r="H8" i="1"/>
  <c r="H38" i="1"/>
  <c r="H36" i="1"/>
  <c r="M36" i="1"/>
  <c r="L9" i="1"/>
  <c r="M9" i="1"/>
  <c r="M8" i="1"/>
  <c r="L8" i="1"/>
  <c r="M38" i="1" l="1"/>
</calcChain>
</file>

<file path=xl/sharedStrings.xml><?xml version="1.0" encoding="utf-8"?>
<sst xmlns="http://schemas.openxmlformats.org/spreadsheetml/2006/main" count="45" uniqueCount="43">
  <si>
    <t>Income</t>
  </si>
  <si>
    <t>4100 · Grants</t>
  </si>
  <si>
    <t>4200 · Program Income</t>
  </si>
  <si>
    <t>4300 · Unrestricted</t>
  </si>
  <si>
    <t>4400 · Tax Reimbursement</t>
  </si>
  <si>
    <t>Total Income</t>
  </si>
  <si>
    <t>Gross Profit</t>
  </si>
  <si>
    <t>Expense</t>
  </si>
  <si>
    <t>6100 · Wages</t>
  </si>
  <si>
    <t>6200 · Fringe Benefits</t>
  </si>
  <si>
    <t>6300 · Payroll Expenses</t>
  </si>
  <si>
    <t>6400 · Long Distance Travel</t>
  </si>
  <si>
    <t>6500 · Equipment</t>
  </si>
  <si>
    <t>6600 · Supplies</t>
  </si>
  <si>
    <t>6700 · Contractual</t>
  </si>
  <si>
    <t>6800 · Other</t>
  </si>
  <si>
    <t>6802 · Community Integration</t>
  </si>
  <si>
    <t>6803 · Consumer Transportation</t>
  </si>
  <si>
    <t>6805 · Subscriptions</t>
  </si>
  <si>
    <t>6806 · Insurance</t>
  </si>
  <si>
    <t>6810 · Maintenance</t>
  </si>
  <si>
    <t>6820 · Phone</t>
  </si>
  <si>
    <t>6821 · Postage</t>
  </si>
  <si>
    <t>6822 · Printing</t>
  </si>
  <si>
    <t>6824 · Rent</t>
  </si>
  <si>
    <t>6825 · Staff &amp; Board Training</t>
  </si>
  <si>
    <t>6826 · Technology &amp; Network</t>
  </si>
  <si>
    <t>6827 · Employee Morale</t>
  </si>
  <si>
    <t>6828 · Direct Consumer Support</t>
  </si>
  <si>
    <t>6830 · Travel in state</t>
  </si>
  <si>
    <t>6840 · Utilities</t>
  </si>
  <si>
    <t>6850 · INDIRECT EXPENSES</t>
  </si>
  <si>
    <t>6800 · Other - Other</t>
  </si>
  <si>
    <t>Total 6800 · Other</t>
  </si>
  <si>
    <t>7100 · Unrestricted expense</t>
  </si>
  <si>
    <t>Total Expense</t>
  </si>
  <si>
    <t>Expenses from CARES Act Funds</t>
  </si>
  <si>
    <t>50% of year</t>
  </si>
  <si>
    <t>YTD Budget</t>
  </si>
  <si>
    <t>Difference</t>
  </si>
  <si>
    <t>Annual Budget</t>
  </si>
  <si>
    <t>% of Annual Budget</t>
  </si>
  <si>
    <t>Jul - Dec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</si>
</sst>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#%_);\(#,##0.0#%\)"/>
    <numFmt numFmtId="165" formatCode="0.00_);\(0.00\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49" fontId="2" fillId="0" borderId="0" xfId="0" applyNumberFormat="1" applyFont="1"/>
    <xf numFmtId="39" fontId="3" fillId="0" borderId="0" xfId="0" applyNumberFormat="1" applyFont="1"/>
    <xf numFmtId="39" fontId="3" fillId="0" borderId="0" xfId="0" applyNumberFormat="1" applyFont="1" applyBorder="1"/>
    <xf numFmtId="39" fontId="3" fillId="0" borderId="3" xfId="0" applyNumberFormat="1" applyFont="1" applyBorder="1"/>
    <xf numFmtId="39" fontId="3" fillId="0" borderId="2" xfId="0" applyNumberFormat="1" applyFont="1" applyBorder="1"/>
    <xf numFmtId="39" fontId="3" fillId="0" borderId="4" xfId="0" applyNumberFormat="1" applyFont="1" applyBorder="1"/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/>
    <xf numFmtId="0" fontId="0" fillId="0" borderId="0" xfId="0" applyNumberFormat="1"/>
    <xf numFmtId="49" fontId="0" fillId="0" borderId="0" xfId="0" applyNumberFormat="1" applyAlignment="1">
      <alignment horizontal="centerContinuous"/>
    </xf>
    <xf numFmtId="164" fontId="3" fillId="0" borderId="0" xfId="0" applyNumberFormat="1" applyFont="1"/>
    <xf numFmtId="164" fontId="3" fillId="0" borderId="3" xfId="0" applyNumberFormat="1" applyFont="1" applyBorder="1"/>
    <xf numFmtId="164" fontId="3" fillId="0" borderId="2" xfId="0" applyNumberFormat="1" applyFont="1" applyBorder="1"/>
    <xf numFmtId="164" fontId="3" fillId="0" borderId="4" xfId="0" applyNumberFormat="1" applyFont="1" applyBorder="1"/>
    <xf numFmtId="9" fontId="2" fillId="0" borderId="0" xfId="1" applyFont="1" applyBorder="1" applyAlignment="1">
      <alignment horizontal="center" wrapText="1"/>
    </xf>
    <xf numFmtId="165" fontId="0" fillId="0" borderId="0" xfId="0" applyNumberFormat="1" applyAlignment="1">
      <alignment horizontal="centerContinuous"/>
    </xf>
    <xf numFmtId="0" fontId="0" fillId="2" borderId="0" xfId="0" applyFill="1" applyAlignment="1">
      <alignment horizontal="center"/>
    </xf>
    <xf numFmtId="165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9" fontId="2" fillId="0" borderId="1" xfId="1" applyFont="1" applyBorder="1" applyAlignment="1">
      <alignment horizontal="center" wrapText="1"/>
    </xf>
    <xf numFmtId="165" fontId="2" fillId="3" borderId="1" xfId="0" applyNumberFormat="1" applyFont="1" applyFill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19050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E0177DDC-33CC-454E-B05C-590C0C4C09F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19050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3889FFB6-7DA8-4384-AED8-C3B2D3A3DFA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74E28-17A8-422E-8B5A-38242D66AD26}">
  <sheetPr codeName="Sheet1"/>
  <dimension ref="A1:O38"/>
  <sheetViews>
    <sheetView tabSelected="1" workbookViewId="0">
      <pane xSplit="5" ySplit="2" topLeftCell="F15" activePane="bottomRight" state="frozenSplit"/>
      <selection pane="topRight" activeCell="F1" sqref="F1"/>
      <selection pane="bottomLeft" activeCell="A3" sqref="A3"/>
      <selection pane="bottomRight" activeCell="S14" sqref="S14"/>
    </sheetView>
  </sheetViews>
  <sheetFormatPr defaultRowHeight="15" x14ac:dyDescent="0.25"/>
  <cols>
    <col min="1" max="4" width="3" style="10" customWidth="1"/>
    <col min="5" max="5" width="27" style="10" customWidth="1"/>
    <col min="6" max="6" width="9.7109375" bestFit="1" customWidth="1"/>
    <col min="7" max="7" width="9.28515625" style="11" bestFit="1" customWidth="1"/>
    <col min="8" max="8" width="12" style="11" bestFit="1" customWidth="1"/>
    <col min="9" max="9" width="5.7109375" customWidth="1"/>
    <col min="10" max="10" width="9.7109375" bestFit="1" customWidth="1"/>
    <col min="11" max="11" width="9.28515625" bestFit="1" customWidth="1"/>
    <col min="12" max="12" width="12" bestFit="1" customWidth="1"/>
    <col min="13" max="13" width="10.28515625" bestFit="1" customWidth="1"/>
    <col min="14" max="14" width="2.7109375" customWidth="1"/>
    <col min="15" max="15" width="10.42578125" bestFit="1" customWidth="1"/>
  </cols>
  <sheetData>
    <row r="1" spans="1:15" ht="16.5" thickTop="1" thickBot="1" x14ac:dyDescent="0.3">
      <c r="A1" s="1"/>
      <c r="B1" s="1"/>
      <c r="C1" s="1"/>
      <c r="D1" s="1"/>
      <c r="E1" s="1"/>
      <c r="F1" s="12"/>
      <c r="G1" s="18"/>
      <c r="H1" s="18"/>
      <c r="I1" s="18"/>
      <c r="J1" s="12"/>
      <c r="K1" s="18"/>
      <c r="L1" s="18"/>
      <c r="M1" s="22" t="s">
        <v>37</v>
      </c>
      <c r="N1" s="17"/>
      <c r="O1" s="12"/>
    </row>
    <row r="2" spans="1:15" s="9" customFormat="1" ht="36" thickTop="1" thickBot="1" x14ac:dyDescent="0.3">
      <c r="A2" s="7"/>
      <c r="B2" s="7"/>
      <c r="C2" s="7"/>
      <c r="D2" s="7"/>
      <c r="E2" s="7"/>
      <c r="F2" s="8" t="s">
        <v>42</v>
      </c>
      <c r="G2" s="23" t="s">
        <v>38</v>
      </c>
      <c r="H2" s="20" t="s">
        <v>39</v>
      </c>
      <c r="I2" s="19"/>
      <c r="J2" s="8" t="s">
        <v>42</v>
      </c>
      <c r="K2" s="23" t="s">
        <v>40</v>
      </c>
      <c r="L2" s="20" t="s">
        <v>39</v>
      </c>
      <c r="M2" s="22" t="s">
        <v>41</v>
      </c>
      <c r="N2" s="19"/>
      <c r="O2" s="21" t="s">
        <v>36</v>
      </c>
    </row>
    <row r="3" spans="1:15" ht="15.75" thickTop="1" x14ac:dyDescent="0.25">
      <c r="A3" s="1"/>
      <c r="B3" s="1"/>
      <c r="C3" s="1" t="s">
        <v>0</v>
      </c>
      <c r="D3" s="1"/>
      <c r="E3" s="1"/>
      <c r="F3" s="2"/>
      <c r="G3" s="2"/>
      <c r="H3" s="2"/>
      <c r="I3" s="19"/>
      <c r="J3" s="2"/>
      <c r="K3" s="2"/>
      <c r="L3" s="2"/>
      <c r="M3" s="13"/>
      <c r="N3" s="19"/>
      <c r="O3" s="2"/>
    </row>
    <row r="4" spans="1:15" x14ac:dyDescent="0.25">
      <c r="A4" s="1"/>
      <c r="B4" s="1"/>
      <c r="C4" s="1"/>
      <c r="D4" s="1" t="s">
        <v>1</v>
      </c>
      <c r="E4" s="1"/>
      <c r="F4" s="2">
        <v>456762.79</v>
      </c>
      <c r="G4" s="2">
        <v>967304.93</v>
      </c>
      <c r="H4" s="2">
        <f>ROUND((F4-G4),5)</f>
        <v>-510542.14</v>
      </c>
      <c r="I4" s="19"/>
      <c r="J4" s="2">
        <v>456762.79</v>
      </c>
      <c r="K4" s="2">
        <v>967304.93</v>
      </c>
      <c r="L4" s="2">
        <f>ROUND((J4-K4),5)</f>
        <v>-510542.14</v>
      </c>
      <c r="M4" s="13">
        <f>ROUND(IF(K4=0, IF(J4=0, 0, 1), J4/K4),5)</f>
        <v>0.47220000000000001</v>
      </c>
      <c r="N4" s="19"/>
      <c r="O4" s="2"/>
    </row>
    <row r="5" spans="1:15" x14ac:dyDescent="0.25">
      <c r="A5" s="1"/>
      <c r="B5" s="1"/>
      <c r="C5" s="1"/>
      <c r="D5" s="1" t="s">
        <v>2</v>
      </c>
      <c r="E5" s="1"/>
      <c r="F5" s="2">
        <v>1534</v>
      </c>
      <c r="G5" s="2">
        <v>0</v>
      </c>
      <c r="H5" s="2">
        <f>ROUND((F5-G5),5)</f>
        <v>1534</v>
      </c>
      <c r="I5" s="19"/>
      <c r="J5" s="2">
        <v>1534</v>
      </c>
      <c r="K5" s="2">
        <v>0</v>
      </c>
      <c r="L5" s="2">
        <f>ROUND((J5-K5),5)</f>
        <v>1534</v>
      </c>
      <c r="M5" s="13">
        <f>ROUND(IF(K5=0, IF(J5=0, 0, 1), J5/K5),5)</f>
        <v>1</v>
      </c>
      <c r="N5" s="19"/>
      <c r="O5" s="2"/>
    </row>
    <row r="6" spans="1:15" x14ac:dyDescent="0.25">
      <c r="A6" s="1"/>
      <c r="B6" s="1"/>
      <c r="C6" s="1"/>
      <c r="D6" s="1" t="s">
        <v>3</v>
      </c>
      <c r="E6" s="1"/>
      <c r="F6" s="2">
        <v>5322.91</v>
      </c>
      <c r="G6" s="2">
        <v>0</v>
      </c>
      <c r="H6" s="2">
        <f>ROUND((F6-G6),5)</f>
        <v>5322.91</v>
      </c>
      <c r="I6" s="19"/>
      <c r="J6" s="2">
        <v>5322.91</v>
      </c>
      <c r="K6" s="2">
        <v>0</v>
      </c>
      <c r="L6" s="2">
        <f>ROUND((J6-K6),5)</f>
        <v>5322.91</v>
      </c>
      <c r="M6" s="13">
        <f>ROUND(IF(K6=0, IF(J6=0, 0, 1), J6/K6),5)</f>
        <v>1</v>
      </c>
      <c r="N6" s="19"/>
      <c r="O6" s="2"/>
    </row>
    <row r="7" spans="1:15" ht="15.75" thickBot="1" x14ac:dyDescent="0.3">
      <c r="A7" s="1"/>
      <c r="B7" s="1"/>
      <c r="C7" s="1"/>
      <c r="D7" s="1" t="s">
        <v>4</v>
      </c>
      <c r="E7" s="1"/>
      <c r="F7" s="2">
        <v>1311.12</v>
      </c>
      <c r="G7" s="3"/>
      <c r="H7" s="3"/>
      <c r="I7" s="19"/>
      <c r="J7" s="2">
        <v>1311.12</v>
      </c>
      <c r="K7" s="2"/>
      <c r="L7" s="2"/>
      <c r="M7" s="13"/>
      <c r="N7" s="19"/>
      <c r="O7" s="2"/>
    </row>
    <row r="8" spans="1:15" ht="15.75" thickBot="1" x14ac:dyDescent="0.3">
      <c r="A8" s="1"/>
      <c r="B8" s="1"/>
      <c r="C8" s="1" t="s">
        <v>5</v>
      </c>
      <c r="D8" s="1"/>
      <c r="E8" s="1"/>
      <c r="F8" s="4">
        <f>ROUND(SUM(F3:F7),5)</f>
        <v>464930.82</v>
      </c>
      <c r="G8" s="4">
        <f>ROUND(SUM(G3:G7),5)</f>
        <v>967304.93</v>
      </c>
      <c r="H8" s="4">
        <f>ROUND((F8-G8),5)</f>
        <v>-502374.11</v>
      </c>
      <c r="I8" s="19"/>
      <c r="J8" s="4">
        <f>ROUND(SUM(J3:J7),5)</f>
        <v>464930.82</v>
      </c>
      <c r="K8" s="4">
        <f>ROUND(SUM(K3:K7),5)</f>
        <v>967304.93</v>
      </c>
      <c r="L8" s="4">
        <f>ROUND((J8-K8),5)</f>
        <v>-502374.11</v>
      </c>
      <c r="M8" s="14">
        <f>ROUND(IF(K8=0, IF(J8=0, 0, 1), J8/K8),5)</f>
        <v>0.48065000000000002</v>
      </c>
      <c r="N8" s="19"/>
      <c r="O8" s="4"/>
    </row>
    <row r="9" spans="1:15" x14ac:dyDescent="0.25">
      <c r="A9" s="1"/>
      <c r="B9" s="1" t="s">
        <v>6</v>
      </c>
      <c r="C9" s="1"/>
      <c r="D9" s="1"/>
      <c r="E9" s="1"/>
      <c r="F9" s="2">
        <f>F8</f>
        <v>464930.82</v>
      </c>
      <c r="G9" s="2">
        <f>G8</f>
        <v>967304.93</v>
      </c>
      <c r="H9" s="2">
        <f>ROUND((F9-G9),5)</f>
        <v>-502374.11</v>
      </c>
      <c r="I9" s="19"/>
      <c r="J9" s="2">
        <f>J8</f>
        <v>464930.82</v>
      </c>
      <c r="K9" s="2">
        <f>K8</f>
        <v>967304.93</v>
      </c>
      <c r="L9" s="2">
        <f>ROUND((J9-K9),5)</f>
        <v>-502374.11</v>
      </c>
      <c r="M9" s="13">
        <f>ROUND(IF(K9=0, IF(J9=0, 0, 1), J9/K9),5)</f>
        <v>0.48065000000000002</v>
      </c>
      <c r="N9" s="19"/>
      <c r="O9" s="2"/>
    </row>
    <row r="10" spans="1:15" x14ac:dyDescent="0.25">
      <c r="A10" s="1"/>
      <c r="B10" s="1"/>
      <c r="C10" s="1" t="s">
        <v>7</v>
      </c>
      <c r="D10" s="1"/>
      <c r="E10" s="1"/>
      <c r="F10" s="2"/>
      <c r="G10" s="2"/>
      <c r="H10" s="2"/>
      <c r="I10" s="19"/>
      <c r="J10" s="2"/>
      <c r="K10" s="2"/>
      <c r="L10" s="2"/>
      <c r="M10" s="13"/>
      <c r="N10" s="19"/>
      <c r="O10" s="2"/>
    </row>
    <row r="11" spans="1:15" x14ac:dyDescent="0.25">
      <c r="A11" s="1"/>
      <c r="B11" s="1"/>
      <c r="C11" s="1"/>
      <c r="D11" s="1" t="s">
        <v>8</v>
      </c>
      <c r="E11" s="1"/>
      <c r="F11" s="2">
        <v>274157.32</v>
      </c>
      <c r="G11" s="2">
        <v>558383.54</v>
      </c>
      <c r="H11" s="2">
        <f>ROUND((F11-G11),5)</f>
        <v>-284226.21999999997</v>
      </c>
      <c r="I11" s="19"/>
      <c r="J11" s="2">
        <v>274157.32</v>
      </c>
      <c r="K11" s="2">
        <v>558383.54</v>
      </c>
      <c r="L11" s="2">
        <f>ROUND((J11-K11),5)</f>
        <v>-284226.21999999997</v>
      </c>
      <c r="M11" s="13">
        <f>ROUND(IF(K11=0, IF(J11=0, 0, 1), J11/K11),5)</f>
        <v>0.49098000000000003</v>
      </c>
      <c r="N11" s="19"/>
      <c r="O11" s="2">
        <v>2646.69</v>
      </c>
    </row>
    <row r="12" spans="1:15" x14ac:dyDescent="0.25">
      <c r="A12" s="1"/>
      <c r="B12" s="1"/>
      <c r="C12" s="1"/>
      <c r="D12" s="1" t="s">
        <v>9</v>
      </c>
      <c r="E12" s="1"/>
      <c r="F12" s="2">
        <v>48748.26</v>
      </c>
      <c r="G12" s="2">
        <v>123405.53</v>
      </c>
      <c r="H12" s="2">
        <f>ROUND((F12-G12),5)</f>
        <v>-74657.27</v>
      </c>
      <c r="I12" s="19"/>
      <c r="J12" s="2">
        <v>48748.26</v>
      </c>
      <c r="K12" s="2">
        <v>123405.53</v>
      </c>
      <c r="L12" s="2">
        <f>ROUND((J12-K12),5)</f>
        <v>-74657.27</v>
      </c>
      <c r="M12" s="13">
        <f>ROUND(IF(K12=0, IF(J12=0, 0, 1), J12/K12),5)</f>
        <v>0.39501999999999998</v>
      </c>
      <c r="N12" s="19"/>
      <c r="O12" s="2">
        <v>569.09</v>
      </c>
    </row>
    <row r="13" spans="1:15" x14ac:dyDescent="0.25">
      <c r="A13" s="1"/>
      <c r="B13" s="1"/>
      <c r="C13" s="1"/>
      <c r="D13" s="1" t="s">
        <v>10</v>
      </c>
      <c r="E13" s="1"/>
      <c r="F13" s="2">
        <v>21133.67</v>
      </c>
      <c r="G13" s="2">
        <v>42755.19</v>
      </c>
      <c r="H13" s="2">
        <f>ROUND((F13-G13),5)</f>
        <v>-21621.52</v>
      </c>
      <c r="I13" s="19"/>
      <c r="J13" s="2">
        <v>21133.67</v>
      </c>
      <c r="K13" s="2">
        <v>42755.19</v>
      </c>
      <c r="L13" s="2">
        <f>ROUND((J13-K13),5)</f>
        <v>-21621.52</v>
      </c>
      <c r="M13" s="13">
        <f>ROUND(IF(K13=0, IF(J13=0, 0, 1), J13/K13),5)</f>
        <v>0.49429000000000001</v>
      </c>
      <c r="N13" s="19"/>
      <c r="O13" s="2">
        <v>202.38</v>
      </c>
    </row>
    <row r="14" spans="1:15" x14ac:dyDescent="0.25">
      <c r="A14" s="1"/>
      <c r="B14" s="1"/>
      <c r="C14" s="1"/>
      <c r="D14" s="1" t="s">
        <v>11</v>
      </c>
      <c r="E14" s="1"/>
      <c r="F14" s="2">
        <v>0</v>
      </c>
      <c r="G14" s="2">
        <v>2000</v>
      </c>
      <c r="H14" s="2">
        <f>ROUND((F14-G14),5)</f>
        <v>-2000</v>
      </c>
      <c r="I14" s="19"/>
      <c r="J14" s="2">
        <v>0</v>
      </c>
      <c r="K14" s="2">
        <v>2000</v>
      </c>
      <c r="L14" s="2">
        <f>ROUND((J14-K14),5)</f>
        <v>-2000</v>
      </c>
      <c r="M14" s="13">
        <f>ROUND(IF(K14=0, IF(J14=0, 0, 1), J14/K14),5)</f>
        <v>0</v>
      </c>
      <c r="N14" s="19"/>
      <c r="O14" s="2"/>
    </row>
    <row r="15" spans="1:15" x14ac:dyDescent="0.25">
      <c r="A15" s="1"/>
      <c r="B15" s="1"/>
      <c r="C15" s="1"/>
      <c r="D15" s="1" t="s">
        <v>12</v>
      </c>
      <c r="E15" s="1"/>
      <c r="F15" s="2">
        <v>-511.94</v>
      </c>
      <c r="G15" s="2">
        <v>3533.85</v>
      </c>
      <c r="H15" s="2">
        <f>ROUND((F15-G15),5)</f>
        <v>-4045.79</v>
      </c>
      <c r="I15" s="19"/>
      <c r="J15" s="2">
        <v>-511.94</v>
      </c>
      <c r="K15" s="2">
        <v>3533.85</v>
      </c>
      <c r="L15" s="2">
        <f>ROUND((J15-K15),5)</f>
        <v>-4045.79</v>
      </c>
      <c r="M15" s="13">
        <f>ROUND(IF(K15=0, IF(J15=0, 0, 1), J15/K15),5)</f>
        <v>-0.14487</v>
      </c>
      <c r="N15" s="19"/>
      <c r="O15" s="2"/>
    </row>
    <row r="16" spans="1:15" x14ac:dyDescent="0.25">
      <c r="A16" s="1"/>
      <c r="B16" s="1"/>
      <c r="C16" s="1"/>
      <c r="D16" s="1" t="s">
        <v>13</v>
      </c>
      <c r="E16" s="1"/>
      <c r="F16" s="2">
        <v>5688.6</v>
      </c>
      <c r="G16" s="2">
        <v>9000</v>
      </c>
      <c r="H16" s="2">
        <f>ROUND((F16-G16),5)</f>
        <v>-3311.4</v>
      </c>
      <c r="I16" s="19"/>
      <c r="J16" s="2">
        <v>5688.6</v>
      </c>
      <c r="K16" s="2">
        <v>9000</v>
      </c>
      <c r="L16" s="2">
        <f>ROUND((J16-K16),5)</f>
        <v>-3311.4</v>
      </c>
      <c r="M16" s="13">
        <f>ROUND(IF(K16=0, IF(J16=0, 0, 1), J16/K16),5)</f>
        <v>0.63207000000000002</v>
      </c>
      <c r="N16" s="19"/>
      <c r="O16" s="2">
        <v>1263.3399999999999</v>
      </c>
    </row>
    <row r="17" spans="1:15" x14ac:dyDescent="0.25">
      <c r="A17" s="1"/>
      <c r="B17" s="1"/>
      <c r="C17" s="1"/>
      <c r="D17" s="1" t="s">
        <v>14</v>
      </c>
      <c r="E17" s="1"/>
      <c r="F17" s="2">
        <v>18472.080000000002</v>
      </c>
      <c r="G17" s="2">
        <v>27000</v>
      </c>
      <c r="H17" s="2">
        <f>ROUND((F17-G17),5)</f>
        <v>-8527.92</v>
      </c>
      <c r="I17" s="19"/>
      <c r="J17" s="2">
        <v>18472.080000000002</v>
      </c>
      <c r="K17" s="2">
        <v>27000</v>
      </c>
      <c r="L17" s="2">
        <f>ROUND((J17-K17),5)</f>
        <v>-8527.92</v>
      </c>
      <c r="M17" s="13">
        <f>ROUND(IF(K17=0, IF(J17=0, 0, 1), J17/K17),5)</f>
        <v>0.68415000000000004</v>
      </c>
      <c r="N17" s="19"/>
      <c r="O17" s="2">
        <v>1350</v>
      </c>
    </row>
    <row r="18" spans="1:15" x14ac:dyDescent="0.25">
      <c r="A18" s="1"/>
      <c r="B18" s="1"/>
      <c r="C18" s="1"/>
      <c r="D18" s="1" t="s">
        <v>15</v>
      </c>
      <c r="E18" s="1"/>
      <c r="F18" s="2"/>
      <c r="G18" s="2"/>
      <c r="H18" s="2"/>
      <c r="I18" s="19"/>
      <c r="J18" s="2"/>
      <c r="K18" s="2"/>
      <c r="L18" s="2"/>
      <c r="M18" s="13"/>
      <c r="N18" s="19"/>
      <c r="O18" s="2"/>
    </row>
    <row r="19" spans="1:15" x14ac:dyDescent="0.25">
      <c r="A19" s="1"/>
      <c r="B19" s="1"/>
      <c r="C19" s="1"/>
      <c r="D19" s="1"/>
      <c r="E19" s="1" t="s">
        <v>16</v>
      </c>
      <c r="F19" s="2">
        <v>3892.52</v>
      </c>
      <c r="G19" s="2">
        <v>15157.48</v>
      </c>
      <c r="H19" s="2">
        <f>ROUND((F19-G19),5)</f>
        <v>-11264.96</v>
      </c>
      <c r="I19" s="19"/>
      <c r="J19" s="2">
        <v>3892.52</v>
      </c>
      <c r="K19" s="2">
        <v>15157.48</v>
      </c>
      <c r="L19" s="2">
        <f>ROUND((J19-K19),5)</f>
        <v>-11264.96</v>
      </c>
      <c r="M19" s="13">
        <f>ROUND(IF(K19=0, IF(J19=0, 0, 1), J19/K19),5)</f>
        <v>0.25680999999999998</v>
      </c>
      <c r="N19" s="19"/>
      <c r="O19" s="2">
        <v>100</v>
      </c>
    </row>
    <row r="20" spans="1:15" x14ac:dyDescent="0.25">
      <c r="A20" s="1"/>
      <c r="B20" s="1"/>
      <c r="C20" s="1"/>
      <c r="D20" s="1"/>
      <c r="E20" s="1" t="s">
        <v>17</v>
      </c>
      <c r="F20" s="2">
        <v>0</v>
      </c>
      <c r="G20" s="2">
        <v>0</v>
      </c>
      <c r="H20" s="2">
        <f>ROUND((F20-G20),5)</f>
        <v>0</v>
      </c>
      <c r="I20" s="19"/>
      <c r="J20" s="2">
        <v>0</v>
      </c>
      <c r="K20" s="2">
        <v>0</v>
      </c>
      <c r="L20" s="2">
        <f>ROUND((J20-K20),5)</f>
        <v>0</v>
      </c>
      <c r="M20" s="13">
        <f>ROUND(IF(K20=0, IF(J20=0, 0, 1), J20/K20),5)</f>
        <v>0</v>
      </c>
      <c r="N20" s="19"/>
      <c r="O20" s="2"/>
    </row>
    <row r="21" spans="1:15" x14ac:dyDescent="0.25">
      <c r="A21" s="1"/>
      <c r="B21" s="1"/>
      <c r="C21" s="1"/>
      <c r="D21" s="1"/>
      <c r="E21" s="1" t="s">
        <v>18</v>
      </c>
      <c r="F21" s="2">
        <v>3291.22</v>
      </c>
      <c r="G21" s="2">
        <v>10000</v>
      </c>
      <c r="H21" s="2">
        <f>ROUND((F21-G21),5)</f>
        <v>-6708.78</v>
      </c>
      <c r="I21" s="19"/>
      <c r="J21" s="2">
        <v>3291.22</v>
      </c>
      <c r="K21" s="2">
        <v>10000</v>
      </c>
      <c r="L21" s="2">
        <f>ROUND((J21-K21),5)</f>
        <v>-6708.78</v>
      </c>
      <c r="M21" s="13">
        <f>ROUND(IF(K21=0, IF(J21=0, 0, 1), J21/K21),5)</f>
        <v>0.32912000000000002</v>
      </c>
      <c r="N21" s="19"/>
      <c r="O21" s="2"/>
    </row>
    <row r="22" spans="1:15" x14ac:dyDescent="0.25">
      <c r="A22" s="1"/>
      <c r="B22" s="1"/>
      <c r="C22" s="1"/>
      <c r="D22" s="1"/>
      <c r="E22" s="1" t="s">
        <v>19</v>
      </c>
      <c r="F22" s="2">
        <v>-29</v>
      </c>
      <c r="G22" s="2">
        <v>19000</v>
      </c>
      <c r="H22" s="2">
        <f>ROUND((F22-G22),5)</f>
        <v>-19029</v>
      </c>
      <c r="I22" s="19"/>
      <c r="J22" s="2">
        <v>-29</v>
      </c>
      <c r="K22" s="2">
        <v>19000</v>
      </c>
      <c r="L22" s="2">
        <f>ROUND((J22-K22),5)</f>
        <v>-19029</v>
      </c>
      <c r="M22" s="13">
        <f>ROUND(IF(K22=0, IF(J22=0, 0, 1), J22/K22),5)</f>
        <v>-1.5299999999999999E-3</v>
      </c>
      <c r="N22" s="19"/>
      <c r="O22" s="2"/>
    </row>
    <row r="23" spans="1:15" x14ac:dyDescent="0.25">
      <c r="A23" s="1"/>
      <c r="B23" s="1"/>
      <c r="C23" s="1"/>
      <c r="D23" s="1"/>
      <c r="E23" s="1" t="s">
        <v>20</v>
      </c>
      <c r="F23" s="2">
        <v>1039.5</v>
      </c>
      <c r="G23" s="2">
        <v>1500</v>
      </c>
      <c r="H23" s="2">
        <f>ROUND((F23-G23),5)</f>
        <v>-460.5</v>
      </c>
      <c r="I23" s="19"/>
      <c r="J23" s="2">
        <v>1039.5</v>
      </c>
      <c r="K23" s="2">
        <v>1500</v>
      </c>
      <c r="L23" s="2">
        <f>ROUND((J23-K23),5)</f>
        <v>-460.5</v>
      </c>
      <c r="M23" s="13">
        <f>ROUND(IF(K23=0, IF(J23=0, 0, 1), J23/K23),5)</f>
        <v>0.69299999999999995</v>
      </c>
      <c r="N23" s="19"/>
      <c r="O23" s="2"/>
    </row>
    <row r="24" spans="1:15" x14ac:dyDescent="0.25">
      <c r="A24" s="1"/>
      <c r="B24" s="1"/>
      <c r="C24" s="1"/>
      <c r="D24" s="1"/>
      <c r="E24" s="1" t="s">
        <v>21</v>
      </c>
      <c r="F24" s="2">
        <v>8989.5499999999993</v>
      </c>
      <c r="G24" s="2">
        <v>17256.38</v>
      </c>
      <c r="H24" s="2">
        <f>ROUND((F24-G24),5)</f>
        <v>-8266.83</v>
      </c>
      <c r="I24" s="19"/>
      <c r="J24" s="2">
        <v>8989.5499999999993</v>
      </c>
      <c r="K24" s="2">
        <v>17256.38</v>
      </c>
      <c r="L24" s="2">
        <f>ROUND((J24-K24),5)</f>
        <v>-8266.83</v>
      </c>
      <c r="M24" s="13">
        <f>ROUND(IF(K24=0, IF(J24=0, 0, 1), J24/K24),5)</f>
        <v>0.52093999999999996</v>
      </c>
      <c r="N24" s="19"/>
      <c r="O24" s="2">
        <v>461.67</v>
      </c>
    </row>
    <row r="25" spans="1:15" x14ac:dyDescent="0.25">
      <c r="A25" s="1"/>
      <c r="B25" s="1"/>
      <c r="C25" s="1"/>
      <c r="D25" s="1"/>
      <c r="E25" s="1" t="s">
        <v>22</v>
      </c>
      <c r="F25" s="2">
        <v>1005.05</v>
      </c>
      <c r="G25" s="2">
        <v>2000</v>
      </c>
      <c r="H25" s="2">
        <f>ROUND((F25-G25),5)</f>
        <v>-994.95</v>
      </c>
      <c r="I25" s="19"/>
      <c r="J25" s="2">
        <v>1005.05</v>
      </c>
      <c r="K25" s="2">
        <v>2000</v>
      </c>
      <c r="L25" s="2">
        <f>ROUND((J25-K25),5)</f>
        <v>-994.95</v>
      </c>
      <c r="M25" s="13">
        <f>ROUND(IF(K25=0, IF(J25=0, 0, 1), J25/K25),5)</f>
        <v>0.50253000000000003</v>
      </c>
      <c r="N25" s="19"/>
      <c r="O25" s="2"/>
    </row>
    <row r="26" spans="1:15" x14ac:dyDescent="0.25">
      <c r="A26" s="1"/>
      <c r="B26" s="1"/>
      <c r="C26" s="1"/>
      <c r="D26" s="1"/>
      <c r="E26" s="1" t="s">
        <v>23</v>
      </c>
      <c r="F26" s="2">
        <v>0</v>
      </c>
      <c r="G26" s="2">
        <v>2000</v>
      </c>
      <c r="H26" s="2">
        <f>ROUND((F26-G26),5)</f>
        <v>-2000</v>
      </c>
      <c r="I26" s="19"/>
      <c r="J26" s="2">
        <v>0</v>
      </c>
      <c r="K26" s="2">
        <v>2000</v>
      </c>
      <c r="L26" s="2">
        <f>ROUND((J26-K26),5)</f>
        <v>-2000</v>
      </c>
      <c r="M26" s="13">
        <f>ROUND(IF(K26=0, IF(J26=0, 0, 1), J26/K26),5)</f>
        <v>0</v>
      </c>
      <c r="N26" s="19"/>
      <c r="O26" s="2"/>
    </row>
    <row r="27" spans="1:15" x14ac:dyDescent="0.25">
      <c r="A27" s="1"/>
      <c r="B27" s="1"/>
      <c r="C27" s="1"/>
      <c r="D27" s="1"/>
      <c r="E27" s="1" t="s">
        <v>24</v>
      </c>
      <c r="F27" s="2">
        <v>32637.7</v>
      </c>
      <c r="G27" s="2">
        <v>79371.69</v>
      </c>
      <c r="H27" s="2">
        <f>ROUND((F27-G27),5)</f>
        <v>-46733.99</v>
      </c>
      <c r="I27" s="19"/>
      <c r="J27" s="2">
        <v>32637.7</v>
      </c>
      <c r="K27" s="2">
        <v>79371.69</v>
      </c>
      <c r="L27" s="2">
        <f>ROUND((J27-K27),5)</f>
        <v>-46733.99</v>
      </c>
      <c r="M27" s="13">
        <f>ROUND(IF(K27=0, IF(J27=0, 0, 1), J27/K27),5)</f>
        <v>0.41120000000000001</v>
      </c>
      <c r="N27" s="19"/>
      <c r="O27" s="2"/>
    </row>
    <row r="28" spans="1:15" x14ac:dyDescent="0.25">
      <c r="A28" s="1"/>
      <c r="B28" s="1"/>
      <c r="C28" s="1"/>
      <c r="D28" s="1"/>
      <c r="E28" s="1" t="s">
        <v>25</v>
      </c>
      <c r="F28" s="2">
        <v>249</v>
      </c>
      <c r="G28" s="2">
        <v>5000</v>
      </c>
      <c r="H28" s="2">
        <f>ROUND((F28-G28),5)</f>
        <v>-4751</v>
      </c>
      <c r="I28" s="19"/>
      <c r="J28" s="2">
        <v>249</v>
      </c>
      <c r="K28" s="2">
        <v>5000</v>
      </c>
      <c r="L28" s="2">
        <f>ROUND((J28-K28),5)</f>
        <v>-4751</v>
      </c>
      <c r="M28" s="13">
        <f>ROUND(IF(K28=0, IF(J28=0, 0, 1), J28/K28),5)</f>
        <v>4.9799999999999997E-2</v>
      </c>
      <c r="N28" s="19"/>
      <c r="O28" s="2"/>
    </row>
    <row r="29" spans="1:15" x14ac:dyDescent="0.25">
      <c r="A29" s="1"/>
      <c r="B29" s="1"/>
      <c r="C29" s="1"/>
      <c r="D29" s="1"/>
      <c r="E29" s="1" t="s">
        <v>26</v>
      </c>
      <c r="F29" s="2">
        <v>39568.5</v>
      </c>
      <c r="G29" s="2">
        <v>6000</v>
      </c>
      <c r="H29" s="2">
        <f>ROUND((F29-G29),5)</f>
        <v>33568.5</v>
      </c>
      <c r="I29" s="19"/>
      <c r="J29" s="2">
        <v>39568.5</v>
      </c>
      <c r="K29" s="2">
        <v>6000</v>
      </c>
      <c r="L29" s="2">
        <f>ROUND((J29-K29),5)</f>
        <v>33568.5</v>
      </c>
      <c r="M29" s="13">
        <f>ROUND(IF(K29=0, IF(J29=0, 0, 1), J29/K29),5)</f>
        <v>6.5947500000000003</v>
      </c>
      <c r="N29" s="19"/>
      <c r="O29" s="2">
        <v>38241.379999999997</v>
      </c>
    </row>
    <row r="30" spans="1:15" x14ac:dyDescent="0.25">
      <c r="A30" s="1"/>
      <c r="B30" s="1"/>
      <c r="C30" s="1"/>
      <c r="D30" s="1"/>
      <c r="E30" s="1" t="s">
        <v>27</v>
      </c>
      <c r="F30" s="2">
        <v>0</v>
      </c>
      <c r="G30" s="2">
        <v>0</v>
      </c>
      <c r="H30" s="2">
        <f>ROUND((F30-G30),5)</f>
        <v>0</v>
      </c>
      <c r="I30" s="19"/>
      <c r="J30" s="2">
        <v>0</v>
      </c>
      <c r="K30" s="2">
        <v>0</v>
      </c>
      <c r="L30" s="2">
        <f>ROUND((J30-K30),5)</f>
        <v>0</v>
      </c>
      <c r="M30" s="13">
        <f>ROUND(IF(K30=0, IF(J30=0, 0, 1), J30/K30),5)</f>
        <v>0</v>
      </c>
      <c r="N30" s="19"/>
      <c r="O30" s="2"/>
    </row>
    <row r="31" spans="1:15" x14ac:dyDescent="0.25">
      <c r="A31" s="1"/>
      <c r="B31" s="1"/>
      <c r="C31" s="1"/>
      <c r="D31" s="1"/>
      <c r="E31" s="1" t="s">
        <v>28</v>
      </c>
      <c r="F31" s="2">
        <v>747.56</v>
      </c>
      <c r="G31" s="2"/>
      <c r="H31" s="2"/>
      <c r="I31" s="19"/>
      <c r="J31" s="2">
        <v>747.56</v>
      </c>
      <c r="K31" s="2"/>
      <c r="L31" s="2"/>
      <c r="M31" s="13"/>
      <c r="N31" s="19"/>
      <c r="O31" s="2">
        <v>747.56</v>
      </c>
    </row>
    <row r="32" spans="1:15" x14ac:dyDescent="0.25">
      <c r="A32" s="1"/>
      <c r="B32" s="1"/>
      <c r="C32" s="1"/>
      <c r="D32" s="1"/>
      <c r="E32" s="1" t="s">
        <v>29</v>
      </c>
      <c r="F32" s="2">
        <v>9125.75</v>
      </c>
      <c r="G32" s="2">
        <v>41500</v>
      </c>
      <c r="H32" s="2">
        <f>ROUND((F32-G32),5)</f>
        <v>-32374.25</v>
      </c>
      <c r="I32" s="19"/>
      <c r="J32" s="2">
        <v>9125.75</v>
      </c>
      <c r="K32" s="2">
        <v>41500</v>
      </c>
      <c r="L32" s="2">
        <f>ROUND((J32-K32),5)</f>
        <v>-32374.25</v>
      </c>
      <c r="M32" s="13">
        <f>ROUND(IF(K32=0, IF(J32=0, 0, 1), J32/K32),5)</f>
        <v>0.21990000000000001</v>
      </c>
      <c r="N32" s="19"/>
      <c r="O32" s="2"/>
    </row>
    <row r="33" spans="1:15" x14ac:dyDescent="0.25">
      <c r="A33" s="1"/>
      <c r="B33" s="1"/>
      <c r="C33" s="1"/>
      <c r="D33" s="1"/>
      <c r="E33" s="1" t="s">
        <v>30</v>
      </c>
      <c r="F33" s="2">
        <v>3630.97</v>
      </c>
      <c r="G33" s="2">
        <v>5717.34</v>
      </c>
      <c r="H33" s="2">
        <f>ROUND((F33-G33),5)</f>
        <v>-2086.37</v>
      </c>
      <c r="I33" s="19"/>
      <c r="J33" s="2">
        <v>3630.97</v>
      </c>
      <c r="K33" s="2">
        <v>5717.34</v>
      </c>
      <c r="L33" s="2">
        <f>ROUND((J33-K33),5)</f>
        <v>-2086.37</v>
      </c>
      <c r="M33" s="13">
        <f>ROUND(IF(K33=0, IF(J33=0, 0, 1), J33/K33),5)</f>
        <v>0.63507999999999998</v>
      </c>
      <c r="N33" s="19"/>
      <c r="O33" s="2"/>
    </row>
    <row r="34" spans="1:15" x14ac:dyDescent="0.25">
      <c r="A34" s="1"/>
      <c r="B34" s="1"/>
      <c r="C34" s="1"/>
      <c r="D34" s="1"/>
      <c r="E34" s="1" t="s">
        <v>31</v>
      </c>
      <c r="F34" s="2">
        <v>0</v>
      </c>
      <c r="G34" s="2">
        <v>0</v>
      </c>
      <c r="H34" s="2">
        <f>ROUND((F34-G34),5)</f>
        <v>0</v>
      </c>
      <c r="I34" s="19"/>
      <c r="J34" s="2">
        <v>0</v>
      </c>
      <c r="K34" s="2">
        <v>0</v>
      </c>
      <c r="L34" s="2">
        <f>ROUND((J34-K34),5)</f>
        <v>0</v>
      </c>
      <c r="M34" s="13">
        <f>ROUND(IF(K34=0, IF(J34=0, 0, 1), J34/K34),5)</f>
        <v>0</v>
      </c>
      <c r="N34" s="19"/>
      <c r="O34" s="2"/>
    </row>
    <row r="35" spans="1:15" ht="15.75" thickBot="1" x14ac:dyDescent="0.3">
      <c r="A35" s="1"/>
      <c r="B35" s="1"/>
      <c r="C35" s="1"/>
      <c r="D35" s="1"/>
      <c r="E35" s="1" t="s">
        <v>32</v>
      </c>
      <c r="F35" s="5">
        <v>-30839.94</v>
      </c>
      <c r="G35" s="5"/>
      <c r="H35" s="5"/>
      <c r="I35" s="19"/>
      <c r="J35" s="5">
        <v>-30839.94</v>
      </c>
      <c r="K35" s="5"/>
      <c r="L35" s="5"/>
      <c r="M35" s="15"/>
      <c r="N35" s="19"/>
      <c r="O35" s="5"/>
    </row>
    <row r="36" spans="1:15" x14ac:dyDescent="0.25">
      <c r="A36" s="1"/>
      <c r="B36" s="1"/>
      <c r="C36" s="1"/>
      <c r="D36" s="1" t="s">
        <v>33</v>
      </c>
      <c r="E36" s="1"/>
      <c r="F36" s="2">
        <f>ROUND(SUM(F18:F35),5)</f>
        <v>73308.38</v>
      </c>
      <c r="G36" s="2">
        <f>ROUND(SUM(G18:G35),5)</f>
        <v>204502.89</v>
      </c>
      <c r="H36" s="2">
        <f>ROUND((F36-G36),5)</f>
        <v>-131194.51</v>
      </c>
      <c r="I36" s="19"/>
      <c r="J36" s="2">
        <f>ROUND(SUM(J18:J35),5)</f>
        <v>73308.38</v>
      </c>
      <c r="K36" s="2">
        <f>ROUND(SUM(K18:K35),5)</f>
        <v>204502.89</v>
      </c>
      <c r="L36" s="2">
        <f>ROUND((J36-K36),5)</f>
        <v>-131194.51</v>
      </c>
      <c r="M36" s="13">
        <f>ROUND(IF(K36=0, IF(J36=0, 0, 1), J36/K36),5)</f>
        <v>0.35847000000000001</v>
      </c>
      <c r="N36" s="19"/>
      <c r="O36" s="2">
        <f>SUM(O19:O35)</f>
        <v>39550.609999999993</v>
      </c>
    </row>
    <row r="37" spans="1:15" ht="15.75" thickBot="1" x14ac:dyDescent="0.3">
      <c r="A37" s="1"/>
      <c r="B37" s="1"/>
      <c r="C37" s="1"/>
      <c r="D37" s="1" t="s">
        <v>34</v>
      </c>
      <c r="E37" s="1"/>
      <c r="F37" s="2">
        <v>7855</v>
      </c>
      <c r="G37" s="3">
        <v>0</v>
      </c>
      <c r="H37" s="3">
        <f>ROUND((F37-G37),5)</f>
        <v>7855</v>
      </c>
      <c r="I37" s="19"/>
      <c r="J37" s="2">
        <v>7855</v>
      </c>
      <c r="K37" s="2">
        <v>0</v>
      </c>
      <c r="L37" s="2">
        <f>ROUND((J37-K37),5)</f>
        <v>7855</v>
      </c>
      <c r="M37" s="13">
        <f>ROUND(IF(K37=0, IF(J37=0, 0, 1), J37/K37),5)</f>
        <v>1</v>
      </c>
      <c r="N37" s="19"/>
      <c r="O37" s="2"/>
    </row>
    <row r="38" spans="1:15" x14ac:dyDescent="0.25">
      <c r="A38" s="1"/>
      <c r="B38" s="1"/>
      <c r="C38" s="1" t="s">
        <v>35</v>
      </c>
      <c r="D38" s="1"/>
      <c r="E38" s="1"/>
      <c r="F38" s="6">
        <f>ROUND(SUM(F10:F17)+SUM(F36:F37),5)</f>
        <v>448851.37</v>
      </c>
      <c r="G38" s="6">
        <f>ROUND(SUM(G10:G17)+SUM(G36:G37),5)</f>
        <v>970581</v>
      </c>
      <c r="H38" s="6">
        <f>ROUND((F38-G38),5)</f>
        <v>-521729.63</v>
      </c>
      <c r="I38" s="19"/>
      <c r="J38" s="6">
        <f>ROUND(SUM(J10:J17)+SUM(J36:J37),5)</f>
        <v>448851.37</v>
      </c>
      <c r="K38" s="6">
        <f>ROUND(SUM(K10:K17)+SUM(K36:K37),5)</f>
        <v>970581</v>
      </c>
      <c r="L38" s="6">
        <f>ROUND((J38-K38),5)</f>
        <v>-521729.63</v>
      </c>
      <c r="M38" s="16">
        <f>ROUND(IF(K38=0, IF(J38=0, 0, 1), J38/K38),5)</f>
        <v>0.46245999999999998</v>
      </c>
      <c r="N38" s="19"/>
      <c r="O38" s="6">
        <f>O11+O12+O13+O16+O17+O36</f>
        <v>45582.109999999993</v>
      </c>
    </row>
  </sheetData>
  <pageMargins left="0.7" right="0.7" top="0.75" bottom="0.75" header="0.1" footer="0.3"/>
  <pageSetup orientation="portrait" r:id="rId1"/>
  <headerFooter>
    <oddHeader>&amp;L&amp;"Arial,Bold"&amp;8 11:05 AM
&amp;"Arial,Bold"&amp;8 01/14/21
&amp;"Arial,Bold"&amp;8 Accrual Basis&amp;C&amp;"Arial,Bold"&amp;12 Red Rock Center for Independence
&amp;"Arial,Bold"&amp;14 Profit &amp;&amp; Loss Budget vs. Actual
&amp;"Arial,Bold"&amp;10 July 2020 through June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19050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19050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CGNPSOLUTIONS</dc:creator>
  <cp:lastModifiedBy>CGNPSOLUTIONS</cp:lastModifiedBy>
  <dcterms:created xsi:type="dcterms:W3CDTF">2021-01-14T18:05:32Z</dcterms:created>
  <dcterms:modified xsi:type="dcterms:W3CDTF">2021-01-14T18:19:58Z</dcterms:modified>
</cp:coreProperties>
</file>