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6-18 Meetomg Docs\"/>
    </mc:Choice>
  </mc:AlternateContent>
  <xr:revisionPtr revIDLastSave="0" documentId="8_{9B618024-9953-49BC-8F28-A52736B3A867}" xr6:coauthVersionLast="34" xr6:coauthVersionMax="34" xr10:uidLastSave="{00000000-0000-0000-0000-000000000000}"/>
  <bookViews>
    <workbookView xWindow="0" yWindow="0" windowWidth="28425" windowHeight="11790" xr2:uid="{C59385B8-4600-4310-9A6A-BDBC453102D8}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Sheet1!$G$2</definedName>
    <definedName name="QB_COLUMN_63620" localSheetId="0" hidden="1">Sheet1!$I$2</definedName>
    <definedName name="QB_COLUMN_64430" localSheetId="0" hidden="1">Sheet1!#REF!</definedName>
    <definedName name="QB_COLUMN_76210" localSheetId="0" hidden="1">Sheet1!$H$2</definedName>
    <definedName name="QB_DATA_0" localSheetId="0" hidden="1">Sheet1!$4:$4,Sheet1!$5:$5,Sheet1!$7:$7,Sheet1!$8:$8,Sheet1!$11:$11,Sheet1!$12:$12,Sheet1!$13:$13,Sheet1!$14:$14,Sheet1!$15:$15,Sheet1!$16:$16,Sheet1!$17:$17,Sheet1!$18:$18,Sheet1!$19:$19,Sheet1!$21:$21,Sheet1!$22:$22,Sheet1!$24:$24</definedName>
    <definedName name="QB_DATA_1" localSheetId="0" hidden="1">Sheet1!$25:$25,Sheet1!$26:$26,Sheet1!$29:$29,Sheet1!$30:$30,Sheet1!$31:$31,Sheet1!$32:$32,Sheet1!$33:$33,Sheet1!$34:$34,Sheet1!$35:$35,Sheet1!$38:$38,Sheet1!$39:$39,Sheet1!$40:$40,Sheet1!$41:$41,Sheet1!$42:$42,Sheet1!$43:$43,Sheet1!$49:$49</definedName>
    <definedName name="QB_DATA_2" localSheetId="0" hidden="1">Sheet1!$50:$50,Sheet1!$51:$51,Sheet1!$52:$52,Sheet1!$55:$55,Sheet1!$56:$56,Sheet1!$57:$57,Sheet1!$60:$60,Sheet1!$61:$61,Sheet1!$62:$62,Sheet1!$63:$63,Sheet1!$64:$64,Sheet1!$65:$65,Sheet1!$66:$66,Sheet1!$67:$67,Sheet1!$68:$68,Sheet1!$71:$71</definedName>
    <definedName name="QB_DATA_3" localSheetId="0" hidden="1">Sheet1!$72:$72,Sheet1!$74:$74,Sheet1!$76:$76,Sheet1!$77:$77,Sheet1!$78:$78,Sheet1!$79:$79,Sheet1!$80:$80,Sheet1!$81:$81,Sheet1!$82:$82,Sheet1!$84:$84,Sheet1!$85:$85,Sheet1!$87:$87,Sheet1!$88:$88,Sheet1!$89:$89,Sheet1!$90:$90,Sheet1!$91:$91</definedName>
    <definedName name="QB_DATA_4" localSheetId="0" hidden="1">Sheet1!$93:$93,Sheet1!$94:$94,Sheet1!$95:$95,Sheet1!$96:$96,Sheet1!$97:$97,Sheet1!$98:$98,Sheet1!$99:$99,Sheet1!$100:$100,Sheet1!$102:$102,Sheet1!$103:$103,Sheet1!$105:$105,Sheet1!$107:$107,Sheet1!$109:$109,Sheet1!$110:$110,Sheet1!$112:$112,Sheet1!$113:$113</definedName>
    <definedName name="QB_DATA_5" localSheetId="0" hidden="1">Sheet1!$116:$116,Sheet1!$117:$117,Sheet1!$118:$118,Sheet1!$119:$119,Sheet1!$120:$120,Sheet1!$121:$121,Sheet1!$122:$122,Sheet1!$123:$123,Sheet1!$124:$124,Sheet1!$125:$125,Sheet1!$126:$126,Sheet1!$127:$127,Sheet1!$128:$128,Sheet1!$129:$129,Sheet1!$130:$130,Sheet1!$131:$131</definedName>
    <definedName name="QB_FORMULA_0" localSheetId="0" hidden="1">Sheet1!$G$9,Sheet1!$I$12,Sheet1!#REF!,Sheet1!$I$13,Sheet1!#REF!,Sheet1!$I$16,Sheet1!#REF!,Sheet1!$I$18,Sheet1!#REF!,Sheet1!$I$19,Sheet1!#REF!,Sheet1!$I$21,Sheet1!#REF!,Sheet1!$I$22,Sheet1!#REF!,Sheet1!$G$23</definedName>
    <definedName name="QB_FORMULA_1" localSheetId="0" hidden="1">Sheet1!$H$23,Sheet1!$I$23,Sheet1!#REF!,Sheet1!$I$24,Sheet1!#REF!,Sheet1!$I$25,Sheet1!#REF!,Sheet1!$I$26,Sheet1!#REF!,Sheet1!$G$27,Sheet1!$H$27,Sheet1!$I$27,Sheet1!#REF!,Sheet1!$G$36,Sheet1!$G$44,Sheet1!$G$45</definedName>
    <definedName name="QB_FORMULA_10" localSheetId="0" hidden="1">Sheet1!#REF!</definedName>
    <definedName name="QB_FORMULA_2" localSheetId="0" hidden="1">Sheet1!$H$45,Sheet1!$I$45,Sheet1!#REF!,Sheet1!$G$46,Sheet1!$H$46,Sheet1!$I$46,Sheet1!#REF!,Sheet1!$I$49,Sheet1!#REF!,Sheet1!$I$50,Sheet1!#REF!,Sheet1!$I$51,Sheet1!#REF!,Sheet1!$I$52,Sheet1!#REF!,Sheet1!$G$53</definedName>
    <definedName name="QB_FORMULA_3" localSheetId="0" hidden="1">Sheet1!$H$53,Sheet1!$I$53,Sheet1!#REF!,Sheet1!$I$57,Sheet1!#REF!,Sheet1!$G$58,Sheet1!$H$58,Sheet1!$I$58,Sheet1!#REF!,Sheet1!$I$62,Sheet1!#REF!,Sheet1!$I$63,Sheet1!#REF!,Sheet1!$I$64,Sheet1!#REF!,Sheet1!$I$67</definedName>
    <definedName name="QB_FORMULA_4" localSheetId="0" hidden="1">Sheet1!#REF!,Sheet1!$G$69,Sheet1!$H$69,Sheet1!$I$69,Sheet1!#REF!,Sheet1!$I$71,Sheet1!#REF!,Sheet1!$G$73,Sheet1!$H$73,Sheet1!$I$73,Sheet1!#REF!,Sheet1!$I$74,Sheet1!#REF!,Sheet1!$I$76,Sheet1!#REF!,Sheet1!$I$77</definedName>
    <definedName name="QB_FORMULA_5" localSheetId="0" hidden="1">Sheet1!#REF!,Sheet1!$I$78,Sheet1!#REF!,Sheet1!$I$79,Sheet1!#REF!,Sheet1!$I$80,Sheet1!#REF!,Sheet1!$I$82,Sheet1!#REF!,Sheet1!$I$84,Sheet1!#REF!,Sheet1!$I$85,Sheet1!#REF!,Sheet1!$G$86,Sheet1!$H$86,Sheet1!$I$86</definedName>
    <definedName name="QB_FORMULA_6" localSheetId="0" hidden="1">Sheet1!#REF!,Sheet1!$I$87,Sheet1!#REF!,Sheet1!$I$88,Sheet1!#REF!,Sheet1!$I$89,Sheet1!#REF!,Sheet1!$I$90,Sheet1!#REF!,Sheet1!$I$91,Sheet1!#REF!,Sheet1!$I$100,Sheet1!#REF!,Sheet1!$G$101,Sheet1!$H$101,Sheet1!$I$101</definedName>
    <definedName name="QB_FORMULA_7" localSheetId="0" hidden="1">Sheet1!#REF!,Sheet1!$I$102,Sheet1!#REF!,Sheet1!$G$104,Sheet1!$H$104,Sheet1!$I$104,Sheet1!#REF!,Sheet1!$I$105,Sheet1!#REF!,Sheet1!$G$111,Sheet1!$G$114,Sheet1!$I$117,Sheet1!#REF!,Sheet1!$I$120,Sheet1!#REF!,Sheet1!$I$121</definedName>
    <definedName name="QB_FORMULA_8" localSheetId="0" hidden="1">Sheet1!#REF!,Sheet1!$I$122,Sheet1!#REF!,Sheet1!$I$123,Sheet1!#REF!,Sheet1!$I$124,Sheet1!#REF!,Sheet1!$I$125,Sheet1!#REF!,Sheet1!$I$126,Sheet1!#REF!,Sheet1!$I$127,Sheet1!#REF!,Sheet1!$I$128,Sheet1!#REF!,Sheet1!$I$129</definedName>
    <definedName name="QB_FORMULA_9" localSheetId="0" hidden="1">Sheet1!#REF!,Sheet1!$I$130,Sheet1!#REF!,Sheet1!$I$131,Sheet1!#REF!,Sheet1!$G$132,Sheet1!$H$132,Sheet1!$I$132,Sheet1!#REF!,Sheet1!$G$133,Sheet1!$H$133,Sheet1!$I$133,Sheet1!#REF!,Sheet1!$G$134,Sheet1!$H$134,Sheet1!$I$134</definedName>
    <definedName name="QB_ROW_100240" localSheetId="0" hidden="1">Sheet1!$E$67</definedName>
    <definedName name="QB_ROW_10030" localSheetId="0" hidden="1">Sheet1!$D$10</definedName>
    <definedName name="QB_ROW_101240" localSheetId="0" hidden="1">Sheet1!$E$57</definedName>
    <definedName name="QB_ROW_103030" localSheetId="0" hidden="1">Sheet1!$D$106</definedName>
    <definedName name="QB_ROW_103240" localSheetId="0" hidden="1">Sheet1!$E$113</definedName>
    <definedName name="QB_ROW_10330" localSheetId="0" hidden="1">Sheet1!$D$27</definedName>
    <definedName name="QB_ROW_103330" localSheetId="0" hidden="1">Sheet1!$D$114</definedName>
    <definedName name="QB_ROW_107250" localSheetId="0" hidden="1">Sheet1!$F$98</definedName>
    <definedName name="QB_ROW_109030" localSheetId="0" hidden="1">Sheet1!$D$28</definedName>
    <definedName name="QB_ROW_109240" localSheetId="0" hidden="1">Sheet1!$E$35</definedName>
    <definedName name="QB_ROW_109330" localSheetId="0" hidden="1">Sheet1!$D$36</definedName>
    <definedName name="QB_ROW_11240" localSheetId="0" hidden="1">Sheet1!$E$18</definedName>
    <definedName name="QB_ROW_119240" localSheetId="0" hidden="1">Sheet1!$E$41</definedName>
    <definedName name="QB_ROW_120240" localSheetId="0" hidden="1">Sheet1!$E$40</definedName>
    <definedName name="QB_ROW_121240" localSheetId="0" hidden="1">Sheet1!$E$65</definedName>
    <definedName name="QB_ROW_122240" localSheetId="0" hidden="1">Sheet1!$E$112</definedName>
    <definedName name="QB_ROW_12240" localSheetId="0" hidden="1">Sheet1!$E$24</definedName>
    <definedName name="QB_ROW_124250" localSheetId="0" hidden="1">Sheet1!$F$93</definedName>
    <definedName name="QB_ROW_129040" localSheetId="0" hidden="1">Sheet1!$E$108</definedName>
    <definedName name="QB_ROW_129250" localSheetId="0" hidden="1">Sheet1!$F$110</definedName>
    <definedName name="QB_ROW_129340" localSheetId="0" hidden="1">Sheet1!$E$111</definedName>
    <definedName name="QB_ROW_13240" localSheetId="0" hidden="1">Sheet1!$E$19</definedName>
    <definedName name="QB_ROW_133240" localSheetId="0" hidden="1">Sheet1!$E$17</definedName>
    <definedName name="QB_ROW_14240" localSheetId="0" hidden="1">Sheet1!$E$25</definedName>
    <definedName name="QB_ROW_148240" localSheetId="0" hidden="1">Sheet1!$E$122</definedName>
    <definedName name="QB_ROW_15240" localSheetId="0" hidden="1">Sheet1!$E$26</definedName>
    <definedName name="QB_ROW_161240" localSheetId="0" hidden="1">Sheet1!$E$16</definedName>
    <definedName name="QB_ROW_164240" localSheetId="0" hidden="1">Sheet1!$E$121</definedName>
    <definedName name="QB_ROW_182240" localSheetId="0" hidden="1">Sheet1!$E$15</definedName>
    <definedName name="QB_ROW_18301" localSheetId="0" hidden="1">Sheet1!$A$134</definedName>
    <definedName name="QB_ROW_184340" localSheetId="0" hidden="1">Sheet1!$E$34</definedName>
    <definedName name="QB_ROW_186240" localSheetId="0" hidden="1">Sheet1!$E$60</definedName>
    <definedName name="QB_ROW_187240" localSheetId="0" hidden="1">Sheet1!$E$120</definedName>
    <definedName name="QB_ROW_19040" localSheetId="0" hidden="1">Sheet1!$E$20</definedName>
    <definedName name="QB_ROW_19250" localSheetId="0" hidden="1">Sheet1!$F$22</definedName>
    <definedName name="QB_ROW_193240" localSheetId="0" hidden="1">Sheet1!$E$55</definedName>
    <definedName name="QB_ROW_19340" localSheetId="0" hidden="1">Sheet1!$E$23</definedName>
    <definedName name="QB_ROW_196250" localSheetId="0" hidden="1">Sheet1!$F$21</definedName>
    <definedName name="QB_ROW_20022" localSheetId="0" hidden="1">Sheet1!$C$3</definedName>
    <definedName name="QB_ROW_20030" localSheetId="0" hidden="1">Sheet1!$D$37</definedName>
    <definedName name="QB_ROW_20240" localSheetId="0" hidden="1">Sheet1!$E$43</definedName>
    <definedName name="QB_ROW_20322" localSheetId="0" hidden="1">Sheet1!$C$45</definedName>
    <definedName name="QB_ROW_20330" localSheetId="0" hidden="1">Sheet1!$D$44</definedName>
    <definedName name="QB_ROW_205240" localSheetId="0" hidden="1">Sheet1!$E$119</definedName>
    <definedName name="QB_ROW_209250" localSheetId="0" hidden="1">Sheet1!$F$109</definedName>
    <definedName name="QB_ROW_21022" localSheetId="0" hidden="1">Sheet1!$C$47</definedName>
    <definedName name="QB_ROW_21322" localSheetId="0" hidden="1">Sheet1!$C$133</definedName>
    <definedName name="QB_ROW_21340" localSheetId="0" hidden="1">Sheet1!$E$42</definedName>
    <definedName name="QB_ROW_215240" localSheetId="0" hidden="1">Sheet1!$E$14</definedName>
    <definedName name="QB_ROW_219250" localSheetId="0" hidden="1">Sheet1!$F$84</definedName>
    <definedName name="QB_ROW_22030" localSheetId="0" hidden="1">Sheet1!$D$48</definedName>
    <definedName name="QB_ROW_22330" localSheetId="0" hidden="1">Sheet1!$D$53</definedName>
    <definedName name="QB_ROW_224240" localSheetId="0" hidden="1">Sheet1!$E$78</definedName>
    <definedName name="QB_ROW_225240" localSheetId="0" hidden="1">Sheet1!$E$77</definedName>
    <definedName name="QB_ROW_227240" localSheetId="0" hidden="1">Sheet1!$E$118</definedName>
    <definedName name="QB_ROW_228240" localSheetId="0" hidden="1">Sheet1!$E$33</definedName>
    <definedName name="QB_ROW_229240" localSheetId="0" hidden="1">Sheet1!$E$32</definedName>
    <definedName name="QB_ROW_230030" localSheetId="0" hidden="1">Sheet1!$D$6</definedName>
    <definedName name="QB_ROW_23030" localSheetId="0" hidden="1">Sheet1!$D$75</definedName>
    <definedName name="QB_ROW_230330" localSheetId="0" hidden="1">Sheet1!$D$9</definedName>
    <definedName name="QB_ROW_231240" localSheetId="0" hidden="1">Sheet1!$E$8</definedName>
    <definedName name="QB_ROW_232240" localSheetId="0" hidden="1">Sheet1!$E$7</definedName>
    <definedName name="QB_ROW_23240" localSheetId="0" hidden="1">Sheet1!$E$103</definedName>
    <definedName name="QB_ROW_23330" localSheetId="0" hidden="1">Sheet1!$D$104</definedName>
    <definedName name="QB_ROW_234230" localSheetId="0" hidden="1">Sheet1!$D$5</definedName>
    <definedName name="QB_ROW_235230" localSheetId="0" hidden="1">Sheet1!$D$4</definedName>
    <definedName name="QB_ROW_237240" localSheetId="0" hidden="1">Sheet1!$E$13</definedName>
    <definedName name="QB_ROW_238240" localSheetId="0" hidden="1">Sheet1!$E$117</definedName>
    <definedName name="QB_ROW_239240" localSheetId="0" hidden="1">Sheet1!$E$76</definedName>
    <definedName name="QB_ROW_241240" localSheetId="0" hidden="1">Sheet1!$E$12</definedName>
    <definedName name="QB_ROW_242240" localSheetId="0" hidden="1">Sheet1!$E$11</definedName>
    <definedName name="QB_ROW_24230" localSheetId="0" hidden="1">Sheet1!$D$105</definedName>
    <definedName name="QB_ROW_244240" localSheetId="0" hidden="1">Sheet1!$E$31</definedName>
    <definedName name="QB_ROW_245240" localSheetId="0" hidden="1">Sheet1!$E$30</definedName>
    <definedName name="QB_ROW_246240" localSheetId="0" hidden="1">Sheet1!$E$107</definedName>
    <definedName name="QB_ROW_247240" localSheetId="0" hidden="1">Sheet1!$E$29</definedName>
    <definedName name="QB_ROW_248240" localSheetId="0" hidden="1">Sheet1!$E$39</definedName>
    <definedName name="QB_ROW_249240" localSheetId="0" hidden="1">Sheet1!$E$38</definedName>
    <definedName name="QB_ROW_250240" localSheetId="0" hidden="1">Sheet1!$E$116</definedName>
    <definedName name="QB_ROW_25230" localSheetId="0" hidden="1">Sheet1!$D$74</definedName>
    <definedName name="QB_ROW_26030" localSheetId="0" hidden="1">Sheet1!$D$54</definedName>
    <definedName name="QB_ROW_26330" localSheetId="0" hidden="1">Sheet1!$D$58</definedName>
    <definedName name="QB_ROW_27240" localSheetId="0" hidden="1">Sheet1!$E$49</definedName>
    <definedName name="QB_ROW_28240" localSheetId="0" hidden="1">Sheet1!$E$50</definedName>
    <definedName name="QB_ROW_29240" localSheetId="0" hidden="1">Sheet1!$E$51</definedName>
    <definedName name="QB_ROW_30240" localSheetId="0" hidden="1">Sheet1!$E$52</definedName>
    <definedName name="QB_ROW_31240" localSheetId="0" hidden="1">Sheet1!$E$79</definedName>
    <definedName name="QB_ROW_32240" localSheetId="0" hidden="1">Sheet1!$E$81</definedName>
    <definedName name="QB_ROW_34240" localSheetId="0" hidden="1">Sheet1!$E$82</definedName>
    <definedName name="QB_ROW_36040" localSheetId="0" hidden="1">Sheet1!$E$83</definedName>
    <definedName name="QB_ROW_36250" localSheetId="0" hidden="1">Sheet1!$F$85</definedName>
    <definedName name="QB_ROW_36340" localSheetId="0" hidden="1">Sheet1!$E$86</definedName>
    <definedName name="QB_ROW_38240" localSheetId="0" hidden="1">Sheet1!$E$87</definedName>
    <definedName name="QB_ROW_39240" localSheetId="0" hidden="1">Sheet1!$E$89</definedName>
    <definedName name="QB_ROW_40240" localSheetId="0" hidden="1">Sheet1!$E$88</definedName>
    <definedName name="QB_ROW_41240" localSheetId="0" hidden="1">Sheet1!$E$90</definedName>
    <definedName name="QB_ROW_42240" localSheetId="0" hidden="1">Sheet1!$E$91</definedName>
    <definedName name="QB_ROW_43040" localSheetId="0" hidden="1">Sheet1!$E$92</definedName>
    <definedName name="QB_ROW_43250" localSheetId="0" hidden="1">Sheet1!$F$100</definedName>
    <definedName name="QB_ROW_43340" localSheetId="0" hidden="1">Sheet1!$E$101</definedName>
    <definedName name="QB_ROW_44240" localSheetId="0" hidden="1">Sheet1!$E$102</definedName>
    <definedName name="QB_ROW_46240" localSheetId="0" hidden="1">Sheet1!$E$56</definedName>
    <definedName name="QB_ROW_47030" localSheetId="0" hidden="1">Sheet1!$D$59</definedName>
    <definedName name="QB_ROW_47240" localSheetId="0" hidden="1">Sheet1!$E$68</definedName>
    <definedName name="QB_ROW_47330" localSheetId="0" hidden="1">Sheet1!$D$69</definedName>
    <definedName name="QB_ROW_48240" localSheetId="0" hidden="1">Sheet1!$E$62</definedName>
    <definedName name="QB_ROW_49240" localSheetId="0" hidden="1">Sheet1!$E$61</definedName>
    <definedName name="QB_ROW_59030" localSheetId="0" hidden="1">Sheet1!$D$115</definedName>
    <definedName name="QB_ROW_59330" localSheetId="0" hidden="1">Sheet1!$D$132</definedName>
    <definedName name="QB_ROW_60240" localSheetId="0" hidden="1">Sheet1!$E$125</definedName>
    <definedName name="QB_ROW_63240" localSheetId="0" hidden="1">Sheet1!$E$131</definedName>
    <definedName name="QB_ROW_65240" localSheetId="0" hidden="1">Sheet1!$E$126</definedName>
    <definedName name="QB_ROW_66240" localSheetId="0" hidden="1">Sheet1!$E$127</definedName>
    <definedName name="QB_ROW_67240" localSheetId="0" hidden="1">Sheet1!$E$123</definedName>
    <definedName name="QB_ROW_68240" localSheetId="0" hidden="1">Sheet1!$E$128</definedName>
    <definedName name="QB_ROW_69240" localSheetId="0" hidden="1">Sheet1!$E$124</definedName>
    <definedName name="QB_ROW_70240" localSheetId="0" hidden="1">Sheet1!$E$129</definedName>
    <definedName name="QB_ROW_7030" localSheetId="0" hidden="1">Sheet1!$D$70</definedName>
    <definedName name="QB_ROW_71240" localSheetId="0" hidden="1">Sheet1!$E$64</definedName>
    <definedName name="QB_ROW_7240" localSheetId="0" hidden="1">Sheet1!$E$72</definedName>
    <definedName name="QB_ROW_73240" localSheetId="0" hidden="1">Sheet1!$E$71</definedName>
    <definedName name="QB_ROW_7330" localSheetId="0" hidden="1">Sheet1!$D$73</definedName>
    <definedName name="QB_ROW_75240" localSheetId="0" hidden="1">Sheet1!$E$63</definedName>
    <definedName name="QB_ROW_76240" localSheetId="0" hidden="1">Sheet1!$E$66</definedName>
    <definedName name="QB_ROW_86311" localSheetId="0" hidden="1">Sheet1!$B$46</definedName>
    <definedName name="QB_ROW_91240" localSheetId="0" hidden="1">Sheet1!$E$130</definedName>
    <definedName name="QB_ROW_93250" localSheetId="0" hidden="1">Sheet1!$F$99</definedName>
    <definedName name="QB_ROW_94250" localSheetId="0" hidden="1">Sheet1!$F$96</definedName>
    <definedName name="QB_ROW_95250" localSheetId="0" hidden="1">Sheet1!$F$94</definedName>
    <definedName name="QB_ROW_96250" localSheetId="0" hidden="1">Sheet1!$F$95</definedName>
    <definedName name="QB_ROW_97250" localSheetId="0" hidden="1">Sheet1!$F$97</definedName>
    <definedName name="QB_ROW_99240" localSheetId="0" hidden="1">Sheet1!$E$80</definedName>
    <definedName name="QBCANSUPPORTUPDATE" localSheetId="0">TRUE</definedName>
    <definedName name="QBCOMPANYFILENAME" localSheetId="0">"C:\Users\Public\Documents\Intuit\QuickBooks\Company Files\Red Rock Center for Independence 6-11-18.QBW"</definedName>
    <definedName name="QBENDDATE" localSheetId="0">20180531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20171001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2" i="1" l="1"/>
  <c r="K111" i="1"/>
  <c r="K114" i="1" s="1"/>
  <c r="K101" i="1"/>
  <c r="K86" i="1"/>
  <c r="K104" i="1" s="1"/>
  <c r="K73" i="1"/>
  <c r="K69" i="1"/>
  <c r="K58" i="1"/>
  <c r="K53" i="1"/>
  <c r="K44" i="1"/>
  <c r="K36" i="1"/>
  <c r="K23" i="1"/>
  <c r="K27" i="1" s="1"/>
  <c r="K9" i="1"/>
  <c r="K133" i="1" l="1"/>
  <c r="K45" i="1"/>
  <c r="K46" i="1" s="1"/>
  <c r="G9" i="1"/>
  <c r="I12" i="1"/>
  <c r="M12" i="1"/>
  <c r="N12" i="1"/>
  <c r="I13" i="1"/>
  <c r="M13" i="1"/>
  <c r="N13" i="1"/>
  <c r="I16" i="1"/>
  <c r="M16" i="1"/>
  <c r="N16" i="1"/>
  <c r="I18" i="1"/>
  <c r="M18" i="1"/>
  <c r="N18" i="1"/>
  <c r="I19" i="1"/>
  <c r="M19" i="1"/>
  <c r="N19" i="1"/>
  <c r="I21" i="1"/>
  <c r="M21" i="1"/>
  <c r="N21" i="1"/>
  <c r="I22" i="1"/>
  <c r="M22" i="1"/>
  <c r="N22" i="1"/>
  <c r="G23" i="1"/>
  <c r="I23" i="1" s="1"/>
  <c r="H23" i="1"/>
  <c r="M23" i="1"/>
  <c r="L23" i="1"/>
  <c r="N23" i="1" s="1"/>
  <c r="I24" i="1"/>
  <c r="M24" i="1"/>
  <c r="N24" i="1"/>
  <c r="I25" i="1"/>
  <c r="M25" i="1"/>
  <c r="N25" i="1"/>
  <c r="I26" i="1"/>
  <c r="M26" i="1"/>
  <c r="N26" i="1"/>
  <c r="H27" i="1"/>
  <c r="H45" i="1" s="1"/>
  <c r="H46" i="1" s="1"/>
  <c r="L27" i="1"/>
  <c r="N27" i="1" s="1"/>
  <c r="G36" i="1"/>
  <c r="G44" i="1"/>
  <c r="L45" i="1"/>
  <c r="I49" i="1"/>
  <c r="M49" i="1"/>
  <c r="N49" i="1"/>
  <c r="I50" i="1"/>
  <c r="M50" i="1"/>
  <c r="N50" i="1"/>
  <c r="I51" i="1"/>
  <c r="M51" i="1"/>
  <c r="N51" i="1"/>
  <c r="I52" i="1"/>
  <c r="M52" i="1"/>
  <c r="N52" i="1"/>
  <c r="G53" i="1"/>
  <c r="I53" i="1" s="1"/>
  <c r="H53" i="1"/>
  <c r="M53" i="1"/>
  <c r="L53" i="1"/>
  <c r="N53" i="1" s="1"/>
  <c r="I57" i="1"/>
  <c r="M57" i="1"/>
  <c r="N57" i="1"/>
  <c r="G58" i="1"/>
  <c r="H58" i="1"/>
  <c r="L58" i="1"/>
  <c r="N58" i="1" s="1"/>
  <c r="M58" i="1"/>
  <c r="I62" i="1"/>
  <c r="M62" i="1"/>
  <c r="N62" i="1"/>
  <c r="I63" i="1"/>
  <c r="M63" i="1"/>
  <c r="N63" i="1"/>
  <c r="I64" i="1"/>
  <c r="M64" i="1"/>
  <c r="N64" i="1"/>
  <c r="I67" i="1"/>
  <c r="M67" i="1"/>
  <c r="N67" i="1"/>
  <c r="G69" i="1"/>
  <c r="H69" i="1"/>
  <c r="I69" i="1" s="1"/>
  <c r="L69" i="1"/>
  <c r="M69" i="1" s="1"/>
  <c r="N69" i="1"/>
  <c r="I71" i="1"/>
  <c r="M71" i="1"/>
  <c r="N71" i="1"/>
  <c r="G73" i="1"/>
  <c r="H73" i="1"/>
  <c r="M73" i="1"/>
  <c r="L73" i="1"/>
  <c r="I74" i="1"/>
  <c r="M74" i="1"/>
  <c r="N74" i="1"/>
  <c r="I76" i="1"/>
  <c r="M76" i="1"/>
  <c r="N76" i="1"/>
  <c r="I77" i="1"/>
  <c r="M77" i="1"/>
  <c r="N77" i="1"/>
  <c r="I78" i="1"/>
  <c r="M78" i="1"/>
  <c r="N78" i="1"/>
  <c r="I79" i="1"/>
  <c r="M79" i="1"/>
  <c r="N79" i="1"/>
  <c r="I80" i="1"/>
  <c r="M80" i="1"/>
  <c r="N80" i="1"/>
  <c r="I82" i="1"/>
  <c r="M82" i="1"/>
  <c r="N82" i="1"/>
  <c r="I84" i="1"/>
  <c r="M84" i="1"/>
  <c r="N84" i="1"/>
  <c r="I85" i="1"/>
  <c r="M85" i="1"/>
  <c r="N85" i="1"/>
  <c r="G86" i="1"/>
  <c r="H86" i="1"/>
  <c r="I86" i="1"/>
  <c r="L86" i="1"/>
  <c r="N86" i="1" s="1"/>
  <c r="I87" i="1"/>
  <c r="M87" i="1"/>
  <c r="N87" i="1"/>
  <c r="I88" i="1"/>
  <c r="M88" i="1"/>
  <c r="N88" i="1"/>
  <c r="I89" i="1"/>
  <c r="M89" i="1"/>
  <c r="N89" i="1"/>
  <c r="I90" i="1"/>
  <c r="M90" i="1"/>
  <c r="N90" i="1"/>
  <c r="I91" i="1"/>
  <c r="M91" i="1"/>
  <c r="N91" i="1"/>
  <c r="I100" i="1"/>
  <c r="M100" i="1"/>
  <c r="N100" i="1"/>
  <c r="G101" i="1"/>
  <c r="H101" i="1"/>
  <c r="L101" i="1"/>
  <c r="N101" i="1" s="1"/>
  <c r="I102" i="1"/>
  <c r="M102" i="1"/>
  <c r="N102" i="1"/>
  <c r="L104" i="1"/>
  <c r="I105" i="1"/>
  <c r="M105" i="1"/>
  <c r="N105" i="1"/>
  <c r="G111" i="1"/>
  <c r="G114" i="1" s="1"/>
  <c r="I117" i="1"/>
  <c r="M117" i="1"/>
  <c r="N117" i="1"/>
  <c r="I120" i="1"/>
  <c r="M120" i="1"/>
  <c r="N120" i="1"/>
  <c r="I121" i="1"/>
  <c r="M121" i="1"/>
  <c r="N121" i="1"/>
  <c r="I122" i="1"/>
  <c r="M122" i="1"/>
  <c r="N122" i="1"/>
  <c r="I123" i="1"/>
  <c r="M123" i="1"/>
  <c r="N123" i="1"/>
  <c r="I124" i="1"/>
  <c r="M124" i="1"/>
  <c r="N124" i="1"/>
  <c r="I125" i="1"/>
  <c r="M125" i="1"/>
  <c r="N125" i="1"/>
  <c r="I126" i="1"/>
  <c r="M126" i="1"/>
  <c r="N126" i="1"/>
  <c r="I127" i="1"/>
  <c r="M127" i="1"/>
  <c r="N127" i="1"/>
  <c r="I128" i="1"/>
  <c r="M128" i="1"/>
  <c r="N128" i="1"/>
  <c r="I129" i="1"/>
  <c r="M129" i="1"/>
  <c r="N129" i="1"/>
  <c r="I130" i="1"/>
  <c r="M130" i="1"/>
  <c r="N130" i="1"/>
  <c r="I131" i="1"/>
  <c r="M131" i="1"/>
  <c r="N131" i="1"/>
  <c r="G132" i="1"/>
  <c r="I132" i="1" s="1"/>
  <c r="H132" i="1"/>
  <c r="L132" i="1"/>
  <c r="N132" i="1" s="1"/>
  <c r="M132" i="1" l="1"/>
  <c r="M101" i="1"/>
  <c r="H104" i="1"/>
  <c r="I73" i="1"/>
  <c r="I58" i="1"/>
  <c r="L133" i="1"/>
  <c r="M27" i="1"/>
  <c r="I101" i="1"/>
  <c r="M86" i="1"/>
  <c r="K134" i="1"/>
  <c r="N45" i="1"/>
  <c r="H133" i="1"/>
  <c r="H134" i="1" s="1"/>
  <c r="L46" i="1"/>
  <c r="G27" i="1"/>
  <c r="G133" i="1"/>
  <c r="N73" i="1"/>
  <c r="G104" i="1"/>
  <c r="I104" i="1" s="1"/>
  <c r="I133" i="1" l="1"/>
  <c r="I27" i="1"/>
  <c r="G45" i="1"/>
  <c r="M45" i="1"/>
  <c r="M104" i="1"/>
  <c r="N104" i="1"/>
  <c r="L134" i="1"/>
  <c r="N46" i="1"/>
  <c r="M46" i="1" l="1"/>
  <c r="M134" i="1"/>
  <c r="M133" i="1"/>
  <c r="N133" i="1"/>
  <c r="G46" i="1"/>
  <c r="I45" i="1"/>
  <c r="I46" i="1" l="1"/>
  <c r="G134" i="1"/>
  <c r="I134" i="1" s="1"/>
  <c r="N134" i="1"/>
</calcChain>
</file>

<file path=xl/sharedStrings.xml><?xml version="1.0" encoding="utf-8"?>
<sst xmlns="http://schemas.openxmlformats.org/spreadsheetml/2006/main" count="140" uniqueCount="137">
  <si>
    <t>Income</t>
  </si>
  <si>
    <t>Tax Reimbursement</t>
  </si>
  <si>
    <t>Health Subsidy</t>
  </si>
  <si>
    <t>Fee-for-Service Program Income</t>
  </si>
  <si>
    <t>Participation Fees</t>
  </si>
  <si>
    <t>Sponsorships</t>
  </si>
  <si>
    <t>Total Fee-for-Service Program Income</t>
  </si>
  <si>
    <t>Grants</t>
  </si>
  <si>
    <t>Christopher Reeve Foundation</t>
  </si>
  <si>
    <t>TANF - Healthy Living</t>
  </si>
  <si>
    <t>USOR Youth</t>
  </si>
  <si>
    <t>Traumatic Brain Injury Fund</t>
  </si>
  <si>
    <t>SSBG</t>
  </si>
  <si>
    <t>TANF</t>
  </si>
  <si>
    <t>UDOT</t>
  </si>
  <si>
    <t>AT</t>
  </si>
  <si>
    <t>Chapter 2</t>
  </si>
  <si>
    <t>IL</t>
  </si>
  <si>
    <t>IL - One Time</t>
  </si>
  <si>
    <t>IL - Other</t>
  </si>
  <si>
    <t>Total IL</t>
  </si>
  <si>
    <t>NHT</t>
  </si>
  <si>
    <t>Part B</t>
  </si>
  <si>
    <t>Part C</t>
  </si>
  <si>
    <t>Total Grants</t>
  </si>
  <si>
    <t>Program Income</t>
  </si>
  <si>
    <t>Benefits Planning</t>
  </si>
  <si>
    <t>AT Demonstrations</t>
  </si>
  <si>
    <t>Evening Respite</t>
  </si>
  <si>
    <t>Activity Fees</t>
  </si>
  <si>
    <t>Designated Donations</t>
  </si>
  <si>
    <t>Program Income - Other</t>
  </si>
  <si>
    <t>Total Program Income</t>
  </si>
  <si>
    <t>Unrestricted</t>
  </si>
  <si>
    <t>Participant Fees</t>
  </si>
  <si>
    <t>Sponsorship</t>
  </si>
  <si>
    <t>Misc. Income</t>
  </si>
  <si>
    <t>Interest</t>
  </si>
  <si>
    <t>General Donations</t>
  </si>
  <si>
    <t>Unrestricted - Other</t>
  </si>
  <si>
    <t>Total Unrestricted</t>
  </si>
  <si>
    <t>Total Income</t>
  </si>
  <si>
    <t>Gross Profit</t>
  </si>
  <si>
    <t>Expense</t>
  </si>
  <si>
    <t>Contractual</t>
  </si>
  <si>
    <t>Audit</t>
  </si>
  <si>
    <t>Consultant</t>
  </si>
  <si>
    <t>Custodial</t>
  </si>
  <si>
    <t>Reasonable Accomodation</t>
  </si>
  <si>
    <t>Total Contractual</t>
  </si>
  <si>
    <t>Equipment</t>
  </si>
  <si>
    <t>UATF Equipment</t>
  </si>
  <si>
    <t>AT Emergency</t>
  </si>
  <si>
    <t>Office Equipment</t>
  </si>
  <si>
    <t>Total Equipment</t>
  </si>
  <si>
    <t>Fringe Benefits</t>
  </si>
  <si>
    <t>LegalShield ee expense</t>
  </si>
  <si>
    <t>Dental Ins</t>
  </si>
  <si>
    <t>Health Ins.</t>
  </si>
  <si>
    <t>Retirement</t>
  </si>
  <si>
    <t>SUTA</t>
  </si>
  <si>
    <t>FUTA</t>
  </si>
  <si>
    <t>Vision Ins</t>
  </si>
  <si>
    <t>Worker Comp Ins</t>
  </si>
  <si>
    <t>Fringe Benefits - Other</t>
  </si>
  <si>
    <t>Total Fringe Benefits</t>
  </si>
  <si>
    <t>Payroll Expenses</t>
  </si>
  <si>
    <t>FICA</t>
  </si>
  <si>
    <t>Payroll Expenses - Other</t>
  </si>
  <si>
    <t>Total Payroll Expenses</t>
  </si>
  <si>
    <t>Long Distance Travel</t>
  </si>
  <si>
    <t>Other</t>
  </si>
  <si>
    <t>Community Outreach</t>
  </si>
  <si>
    <t>Technology &amp; Network</t>
  </si>
  <si>
    <t>Fees &amp; Subscriptions</t>
  </si>
  <si>
    <t>Consumer Training/Youth Program</t>
  </si>
  <si>
    <t>Consumer Transportation</t>
  </si>
  <si>
    <t>Dues &amp; Subscriptions</t>
  </si>
  <si>
    <t>Insurance</t>
  </si>
  <si>
    <t>Maintenance</t>
  </si>
  <si>
    <t>Building Maintenance</t>
  </si>
  <si>
    <t>Maintenance - Other</t>
  </si>
  <si>
    <t>Total Maintenance</t>
  </si>
  <si>
    <t>Phone</t>
  </si>
  <si>
    <t>Postage</t>
  </si>
  <si>
    <t>Printing</t>
  </si>
  <si>
    <t>Rent</t>
  </si>
  <si>
    <t>Staff &amp; Board Training</t>
  </si>
  <si>
    <t>Travel in state</t>
  </si>
  <si>
    <t>Airfare</t>
  </si>
  <si>
    <t>Auto Fuel</t>
  </si>
  <si>
    <t>Lodging</t>
  </si>
  <si>
    <t>Mileage Reimbursement</t>
  </si>
  <si>
    <t>Per Diem</t>
  </si>
  <si>
    <t>Vehicle Maint &amp; Repairs</t>
  </si>
  <si>
    <t>Vehicle Rental or Purchase</t>
  </si>
  <si>
    <t>Travel in state - Other</t>
  </si>
  <si>
    <t>Total Travel in state</t>
  </si>
  <si>
    <t>Utilities</t>
  </si>
  <si>
    <t>Other - Other</t>
  </si>
  <si>
    <t>Total Other</t>
  </si>
  <si>
    <t>Supplies</t>
  </si>
  <si>
    <t>Unrestricted expense</t>
  </si>
  <si>
    <t>Staff celebrations</t>
  </si>
  <si>
    <t>Fundraising</t>
  </si>
  <si>
    <t>Fun Run</t>
  </si>
  <si>
    <t>Fundraising - Other</t>
  </si>
  <si>
    <t>Total Fundraising</t>
  </si>
  <si>
    <t>Bank fees</t>
  </si>
  <si>
    <t>Unrestricted expense - Other</t>
  </si>
  <si>
    <t>Total Unrestricted expense</t>
  </si>
  <si>
    <t>Wages</t>
  </si>
  <si>
    <t>USOR Youth Mentor</t>
  </si>
  <si>
    <t>Respite Program Manager</t>
  </si>
  <si>
    <t>NHT Support</t>
  </si>
  <si>
    <t>Driver</t>
  </si>
  <si>
    <t>In-School Mentors</t>
  </si>
  <si>
    <t>Office Manager</t>
  </si>
  <si>
    <t>Rural IL Youth Coordinator</t>
  </si>
  <si>
    <t>AT Coordinator</t>
  </si>
  <si>
    <t>CI Coordinator</t>
  </si>
  <si>
    <t>Executive Director</t>
  </si>
  <si>
    <t>IL Coordinator</t>
  </si>
  <si>
    <t>IT/Office Support Coordinator</t>
  </si>
  <si>
    <t>NHT Coordinator</t>
  </si>
  <si>
    <t>Peer Counselor</t>
  </si>
  <si>
    <t>Receptionist</t>
  </si>
  <si>
    <t>OB Blind/IL Coordinator</t>
  </si>
  <si>
    <t>Total Wages</t>
  </si>
  <si>
    <t>Total Expense</t>
  </si>
  <si>
    <t>Net Income</t>
  </si>
  <si>
    <t>YTD Actual</t>
  </si>
  <si>
    <t>YTD Budget</t>
  </si>
  <si>
    <t>Difference</t>
  </si>
  <si>
    <t>Annual Budget</t>
  </si>
  <si>
    <t>% of Annual Budget</t>
  </si>
  <si>
    <t>67%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</si>
</sst>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0" fontId="0" fillId="0" borderId="0" xfId="1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755C-BEAD-46D3-9428-27811C70B1EF}">
  <sheetPr codeName="Sheet1"/>
  <dimension ref="A1:N13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151" sqref="I151"/>
    </sheetView>
  </sheetViews>
  <sheetFormatPr defaultRowHeight="15" x14ac:dyDescent="0.25"/>
  <cols>
    <col min="1" max="5" width="3" style="18" customWidth="1"/>
    <col min="6" max="6" width="27.28515625" style="18" customWidth="1"/>
    <col min="7" max="7" width="12.85546875" style="19" bestFit="1" customWidth="1"/>
    <col min="8" max="8" width="8.7109375" style="19" bestFit="1" customWidth="1"/>
    <col min="9" max="9" width="12" style="19" bestFit="1" customWidth="1"/>
    <col min="10" max="10" width="7" style="19" customWidth="1"/>
    <col min="11" max="11" width="12.85546875" style="19" bestFit="1" customWidth="1"/>
    <col min="12" max="12" width="8.7109375" style="19" bestFit="1" customWidth="1"/>
    <col min="13" max="13" width="12" style="19" bestFit="1" customWidth="1"/>
    <col min="14" max="14" width="10.28515625" style="19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/>
      <c r="K1" s="2"/>
      <c r="L1" s="2"/>
      <c r="M1" s="2"/>
      <c r="N1" s="20" t="s">
        <v>136</v>
      </c>
    </row>
    <row r="2" spans="1:14" s="17" customFormat="1" ht="24.75" thickTop="1" thickBot="1" x14ac:dyDescent="0.3">
      <c r="A2" s="16"/>
      <c r="B2" s="16"/>
      <c r="C2" s="16"/>
      <c r="D2" s="16"/>
      <c r="E2" s="16"/>
      <c r="F2" s="16"/>
      <c r="G2" s="21" t="s">
        <v>131</v>
      </c>
      <c r="H2" s="22" t="s">
        <v>132</v>
      </c>
      <c r="I2" s="21" t="s">
        <v>133</v>
      </c>
      <c r="J2" s="23"/>
      <c r="K2" s="21" t="s">
        <v>131</v>
      </c>
      <c r="L2" s="22" t="s">
        <v>134</v>
      </c>
      <c r="M2" s="21" t="s">
        <v>133</v>
      </c>
      <c r="N2" s="24" t="s">
        <v>135</v>
      </c>
    </row>
    <row r="3" spans="1:14" ht="15.75" thickTop="1" x14ac:dyDescent="0.25">
      <c r="A3" s="1"/>
      <c r="B3" s="1"/>
      <c r="C3" s="1" t="s">
        <v>0</v>
      </c>
      <c r="D3" s="1"/>
      <c r="E3" s="1"/>
      <c r="F3" s="1"/>
      <c r="G3" s="3"/>
      <c r="H3" s="3"/>
      <c r="I3" s="3"/>
      <c r="J3" s="23"/>
      <c r="K3" s="3"/>
      <c r="L3" s="3"/>
      <c r="M3" s="3"/>
      <c r="N3" s="4"/>
    </row>
    <row r="4" spans="1:14" x14ac:dyDescent="0.25">
      <c r="A4" s="1"/>
      <c r="B4" s="1"/>
      <c r="C4" s="1"/>
      <c r="D4" s="1" t="s">
        <v>1</v>
      </c>
      <c r="E4" s="1"/>
      <c r="F4" s="1"/>
      <c r="G4" s="3">
        <v>616.95000000000005</v>
      </c>
      <c r="H4" s="3"/>
      <c r="I4" s="3"/>
      <c r="J4" s="23"/>
      <c r="K4" s="3">
        <v>616.95000000000005</v>
      </c>
      <c r="L4" s="3"/>
      <c r="M4" s="3"/>
      <c r="N4" s="4"/>
    </row>
    <row r="5" spans="1:14" x14ac:dyDescent="0.25">
      <c r="A5" s="1"/>
      <c r="B5" s="1"/>
      <c r="C5" s="1"/>
      <c r="D5" s="1" t="s">
        <v>2</v>
      </c>
      <c r="E5" s="1"/>
      <c r="F5" s="1"/>
      <c r="G5" s="3">
        <v>446.43</v>
      </c>
      <c r="H5" s="3"/>
      <c r="I5" s="3"/>
      <c r="J5" s="23"/>
      <c r="K5" s="3">
        <v>446.43</v>
      </c>
      <c r="L5" s="3"/>
      <c r="M5" s="3"/>
      <c r="N5" s="4"/>
    </row>
    <row r="6" spans="1:14" x14ac:dyDescent="0.25">
      <c r="A6" s="1"/>
      <c r="B6" s="1"/>
      <c r="C6" s="1"/>
      <c r="D6" s="1" t="s">
        <v>3</v>
      </c>
      <c r="E6" s="1"/>
      <c r="F6" s="1"/>
      <c r="G6" s="3"/>
      <c r="H6" s="3"/>
      <c r="I6" s="3"/>
      <c r="J6" s="23"/>
      <c r="K6" s="3"/>
      <c r="L6" s="3"/>
      <c r="M6" s="3"/>
      <c r="N6" s="4"/>
    </row>
    <row r="7" spans="1:14" x14ac:dyDescent="0.25">
      <c r="A7" s="1"/>
      <c r="B7" s="1"/>
      <c r="C7" s="1"/>
      <c r="D7" s="1"/>
      <c r="E7" s="1" t="s">
        <v>4</v>
      </c>
      <c r="F7" s="1"/>
      <c r="G7" s="3">
        <v>97.8</v>
      </c>
      <c r="H7" s="3"/>
      <c r="I7" s="3"/>
      <c r="J7" s="23"/>
      <c r="K7" s="3">
        <v>97.8</v>
      </c>
      <c r="L7" s="3"/>
      <c r="M7" s="3"/>
      <c r="N7" s="4"/>
    </row>
    <row r="8" spans="1:14" ht="15.75" thickBot="1" x14ac:dyDescent="0.3">
      <c r="A8" s="1"/>
      <c r="B8" s="1"/>
      <c r="C8" s="1"/>
      <c r="D8" s="1"/>
      <c r="E8" s="1" t="s">
        <v>5</v>
      </c>
      <c r="F8" s="1"/>
      <c r="G8" s="5">
        <v>250</v>
      </c>
      <c r="H8" s="3"/>
      <c r="I8" s="3"/>
      <c r="J8" s="23"/>
      <c r="K8" s="5">
        <v>250</v>
      </c>
      <c r="L8" s="3"/>
      <c r="M8" s="3"/>
      <c r="N8" s="4"/>
    </row>
    <row r="9" spans="1:14" x14ac:dyDescent="0.25">
      <c r="A9" s="1"/>
      <c r="B9" s="1"/>
      <c r="C9" s="1"/>
      <c r="D9" s="1" t="s">
        <v>6</v>
      </c>
      <c r="E9" s="1"/>
      <c r="F9" s="1"/>
      <c r="G9" s="3">
        <f>ROUND(SUM(G6:G8),5)</f>
        <v>347.8</v>
      </c>
      <c r="H9" s="3"/>
      <c r="I9" s="3"/>
      <c r="J9" s="23"/>
      <c r="K9" s="3">
        <f>ROUND(SUM(K6:K8),5)</f>
        <v>347.8</v>
      </c>
      <c r="L9" s="3"/>
      <c r="M9" s="3"/>
      <c r="N9" s="4"/>
    </row>
    <row r="10" spans="1:14" x14ac:dyDescent="0.25">
      <c r="A10" s="1"/>
      <c r="B10" s="1"/>
      <c r="C10" s="1"/>
      <c r="D10" s="1" t="s">
        <v>7</v>
      </c>
      <c r="E10" s="1"/>
      <c r="F10" s="1"/>
      <c r="G10" s="3"/>
      <c r="H10" s="3"/>
      <c r="I10" s="3"/>
      <c r="J10" s="23"/>
      <c r="K10" s="3"/>
      <c r="L10" s="3"/>
      <c r="M10" s="3"/>
      <c r="N10" s="4"/>
    </row>
    <row r="11" spans="1:14" x14ac:dyDescent="0.25">
      <c r="A11" s="1"/>
      <c r="B11" s="1"/>
      <c r="C11" s="1"/>
      <c r="D11" s="1"/>
      <c r="E11" s="1" t="s">
        <v>8</v>
      </c>
      <c r="F11" s="1"/>
      <c r="G11" s="3">
        <v>-2360</v>
      </c>
      <c r="H11" s="3"/>
      <c r="I11" s="3"/>
      <c r="J11" s="23"/>
      <c r="K11" s="3">
        <v>-2360</v>
      </c>
      <c r="L11" s="3"/>
      <c r="M11" s="3"/>
      <c r="N11" s="4"/>
    </row>
    <row r="12" spans="1:14" x14ac:dyDescent="0.25">
      <c r="A12" s="1"/>
      <c r="B12" s="1"/>
      <c r="C12" s="1"/>
      <c r="D12" s="1"/>
      <c r="E12" s="1" t="s">
        <v>9</v>
      </c>
      <c r="F12" s="1"/>
      <c r="G12" s="3">
        <v>7660.39</v>
      </c>
      <c r="H12" s="3">
        <v>40725.129999999997</v>
      </c>
      <c r="I12" s="3">
        <f>ROUND((G12-H12),5)</f>
        <v>-33064.74</v>
      </c>
      <c r="J12" s="23"/>
      <c r="K12" s="3">
        <v>7660.39</v>
      </c>
      <c r="L12" s="3">
        <v>46543</v>
      </c>
      <c r="M12" s="3">
        <f>ROUND((K12-L12),5)</f>
        <v>-38882.61</v>
      </c>
      <c r="N12" s="4">
        <f>ROUND(IF(L12=0, IF(K12=0, 0, 1), K12/L12),5)</f>
        <v>0.16458999999999999</v>
      </c>
    </row>
    <row r="13" spans="1:14" x14ac:dyDescent="0.25">
      <c r="A13" s="1"/>
      <c r="B13" s="1"/>
      <c r="C13" s="1"/>
      <c r="D13" s="1"/>
      <c r="E13" s="1" t="s">
        <v>10</v>
      </c>
      <c r="F13" s="1"/>
      <c r="G13" s="3">
        <v>20448.96</v>
      </c>
      <c r="H13" s="3">
        <v>10000</v>
      </c>
      <c r="I13" s="3">
        <f>ROUND((G13-H13),5)</f>
        <v>10448.959999999999</v>
      </c>
      <c r="J13" s="23"/>
      <c r="K13" s="3">
        <v>20448.96</v>
      </c>
      <c r="L13" s="3">
        <v>15000</v>
      </c>
      <c r="M13" s="3">
        <f>ROUND((K13-L13),5)</f>
        <v>5448.96</v>
      </c>
      <c r="N13" s="4">
        <f>ROUND(IF(L13=0, IF(K13=0, 0, 1), K13/L13),5)</f>
        <v>1.3632599999999999</v>
      </c>
    </row>
    <row r="14" spans="1:14" x14ac:dyDescent="0.25">
      <c r="A14" s="1"/>
      <c r="B14" s="1"/>
      <c r="C14" s="1"/>
      <c r="D14" s="1"/>
      <c r="E14" s="1" t="s">
        <v>11</v>
      </c>
      <c r="F14" s="1"/>
      <c r="G14" s="3">
        <v>1920</v>
      </c>
      <c r="H14" s="3"/>
      <c r="I14" s="3"/>
      <c r="J14" s="23"/>
      <c r="K14" s="3">
        <v>1920</v>
      </c>
      <c r="L14" s="3"/>
      <c r="M14" s="3"/>
      <c r="N14" s="4"/>
    </row>
    <row r="15" spans="1:14" x14ac:dyDescent="0.25">
      <c r="A15" s="1"/>
      <c r="B15" s="1"/>
      <c r="C15" s="1"/>
      <c r="D15" s="1"/>
      <c r="E15" s="1" t="s">
        <v>12</v>
      </c>
      <c r="F15" s="1"/>
      <c r="G15" s="3">
        <v>2152.5</v>
      </c>
      <c r="H15" s="3"/>
      <c r="I15" s="3"/>
      <c r="J15" s="23"/>
      <c r="K15" s="3">
        <v>2152.5</v>
      </c>
      <c r="L15" s="3"/>
      <c r="M15" s="3"/>
      <c r="N15" s="4"/>
    </row>
    <row r="16" spans="1:14" x14ac:dyDescent="0.25">
      <c r="A16" s="1"/>
      <c r="B16" s="1"/>
      <c r="C16" s="1"/>
      <c r="D16" s="1"/>
      <c r="E16" s="1" t="s">
        <v>13</v>
      </c>
      <c r="F16" s="1"/>
      <c r="G16" s="3">
        <v>11436.54</v>
      </c>
      <c r="H16" s="3">
        <v>19588.900000000001</v>
      </c>
      <c r="I16" s="3">
        <f>ROUND((G16-H16),5)</f>
        <v>-8152.36</v>
      </c>
      <c r="J16" s="23"/>
      <c r="K16" s="3">
        <v>11436.54</v>
      </c>
      <c r="L16" s="3">
        <v>19588.900000000001</v>
      </c>
      <c r="M16" s="3">
        <f>ROUND((K16-L16),5)</f>
        <v>-8152.36</v>
      </c>
      <c r="N16" s="4">
        <f>ROUND(IF(L16=0, IF(K16=0, 0, 1), K16/L16),5)</f>
        <v>0.58382999999999996</v>
      </c>
    </row>
    <row r="17" spans="1:14" x14ac:dyDescent="0.25">
      <c r="A17" s="1"/>
      <c r="B17" s="1"/>
      <c r="C17" s="1"/>
      <c r="D17" s="1"/>
      <c r="E17" s="1" t="s">
        <v>14</v>
      </c>
      <c r="F17" s="1"/>
      <c r="G17" s="3">
        <v>394.26</v>
      </c>
      <c r="H17" s="3"/>
      <c r="I17" s="3"/>
      <c r="J17" s="23"/>
      <c r="K17" s="3">
        <v>394.26</v>
      </c>
      <c r="L17" s="3"/>
      <c r="M17" s="3"/>
      <c r="N17" s="4"/>
    </row>
    <row r="18" spans="1:14" x14ac:dyDescent="0.25">
      <c r="A18" s="1"/>
      <c r="B18" s="1"/>
      <c r="C18" s="1"/>
      <c r="D18" s="1"/>
      <c r="E18" s="1" t="s">
        <v>15</v>
      </c>
      <c r="F18" s="1"/>
      <c r="G18" s="3">
        <v>60272.37</v>
      </c>
      <c r="H18" s="3">
        <v>62883.32</v>
      </c>
      <c r="I18" s="3">
        <f>ROUND((G18-H18),5)</f>
        <v>-2610.9499999999998</v>
      </c>
      <c r="J18" s="23"/>
      <c r="K18" s="3">
        <v>60272.37</v>
      </c>
      <c r="L18" s="3">
        <v>94325</v>
      </c>
      <c r="M18" s="3">
        <f>ROUND((K18-L18),5)</f>
        <v>-34052.629999999997</v>
      </c>
      <c r="N18" s="4">
        <f>ROUND(IF(L18=0, IF(K18=0, 0, 1), K18/L18),5)</f>
        <v>0.63898999999999995</v>
      </c>
    </row>
    <row r="19" spans="1:14" x14ac:dyDescent="0.25">
      <c r="A19" s="1"/>
      <c r="B19" s="1"/>
      <c r="C19" s="1"/>
      <c r="D19" s="1"/>
      <c r="E19" s="1" t="s">
        <v>16</v>
      </c>
      <c r="F19" s="1"/>
      <c r="G19" s="3">
        <v>52467.91</v>
      </c>
      <c r="H19" s="3">
        <v>46580.68</v>
      </c>
      <c r="I19" s="3">
        <f>ROUND((G19-H19),5)</f>
        <v>5887.23</v>
      </c>
      <c r="J19" s="23"/>
      <c r="K19" s="3">
        <v>52467.91</v>
      </c>
      <c r="L19" s="3">
        <v>69871</v>
      </c>
      <c r="M19" s="3">
        <f>ROUND((K19-L19),5)</f>
        <v>-17403.09</v>
      </c>
      <c r="N19" s="4">
        <f>ROUND(IF(L19=0, IF(K19=0, 0, 1), K19/L19),5)</f>
        <v>0.75092999999999999</v>
      </c>
    </row>
    <row r="20" spans="1:14" x14ac:dyDescent="0.25">
      <c r="A20" s="1"/>
      <c r="B20" s="1"/>
      <c r="C20" s="1"/>
      <c r="D20" s="1"/>
      <c r="E20" s="1" t="s">
        <v>17</v>
      </c>
      <c r="F20" s="1"/>
      <c r="G20" s="3"/>
      <c r="H20" s="3"/>
      <c r="I20" s="3"/>
      <c r="J20" s="23"/>
      <c r="K20" s="3"/>
      <c r="L20" s="3"/>
      <c r="M20" s="3"/>
      <c r="N20" s="4"/>
    </row>
    <row r="21" spans="1:14" x14ac:dyDescent="0.25">
      <c r="A21" s="1"/>
      <c r="B21" s="1"/>
      <c r="C21" s="1"/>
      <c r="D21" s="1"/>
      <c r="E21" s="1"/>
      <c r="F21" s="1" t="s">
        <v>18</v>
      </c>
      <c r="G21" s="3">
        <v>48547.95</v>
      </c>
      <c r="H21" s="3">
        <v>56214</v>
      </c>
      <c r="I21" s="3">
        <f t="shared" ref="I21:I27" si="0">ROUND((G21-H21),5)</f>
        <v>-7666.05</v>
      </c>
      <c r="J21" s="23"/>
      <c r="K21" s="3">
        <v>48547.95</v>
      </c>
      <c r="L21" s="3">
        <v>84321</v>
      </c>
      <c r="M21" s="3">
        <f t="shared" ref="M21:M27" si="1">ROUND((K21-L21),5)</f>
        <v>-35773.050000000003</v>
      </c>
      <c r="N21" s="4">
        <f t="shared" ref="N21:N27" si="2">ROUND(IF(L21=0, IF(K21=0, 0, 1), K21/L21),5)</f>
        <v>0.57574999999999998</v>
      </c>
    </row>
    <row r="22" spans="1:14" ht="15.75" thickBot="1" x14ac:dyDescent="0.3">
      <c r="A22" s="1"/>
      <c r="B22" s="1"/>
      <c r="C22" s="1"/>
      <c r="D22" s="1"/>
      <c r="E22" s="1"/>
      <c r="F22" s="1" t="s">
        <v>19</v>
      </c>
      <c r="G22" s="5">
        <v>193382.33</v>
      </c>
      <c r="H22" s="5">
        <v>178707.32</v>
      </c>
      <c r="I22" s="5">
        <f t="shared" si="0"/>
        <v>14675.01</v>
      </c>
      <c r="J22" s="23"/>
      <c r="K22" s="5">
        <v>193382.33</v>
      </c>
      <c r="L22" s="5">
        <v>268061</v>
      </c>
      <c r="M22" s="5">
        <f t="shared" si="1"/>
        <v>-74678.67</v>
      </c>
      <c r="N22" s="6">
        <f t="shared" si="2"/>
        <v>0.72141</v>
      </c>
    </row>
    <row r="23" spans="1:14" x14ac:dyDescent="0.25">
      <c r="A23" s="1"/>
      <c r="B23" s="1"/>
      <c r="C23" s="1"/>
      <c r="D23" s="1"/>
      <c r="E23" s="1" t="s">
        <v>20</v>
      </c>
      <c r="F23" s="1"/>
      <c r="G23" s="3">
        <f>ROUND(SUM(G20:G22),5)</f>
        <v>241930.28</v>
      </c>
      <c r="H23" s="3">
        <f>ROUND(SUM(H20:H22),5)</f>
        <v>234921.32</v>
      </c>
      <c r="I23" s="3">
        <f t="shared" si="0"/>
        <v>7008.96</v>
      </c>
      <c r="J23" s="23"/>
      <c r="K23" s="3">
        <f>ROUND(SUM(K20:K22),5)</f>
        <v>241930.28</v>
      </c>
      <c r="L23" s="3">
        <f>ROUND(SUM(L20:L22),5)</f>
        <v>352382</v>
      </c>
      <c r="M23" s="3">
        <f t="shared" si="1"/>
        <v>-110451.72</v>
      </c>
      <c r="N23" s="4">
        <f t="shared" si="2"/>
        <v>0.68655999999999995</v>
      </c>
    </row>
    <row r="24" spans="1:14" x14ac:dyDescent="0.25">
      <c r="A24" s="1"/>
      <c r="B24" s="1"/>
      <c r="C24" s="1"/>
      <c r="D24" s="1"/>
      <c r="E24" s="1" t="s">
        <v>21</v>
      </c>
      <c r="F24" s="1"/>
      <c r="G24" s="3">
        <v>37240.269999999997</v>
      </c>
      <c r="H24" s="3">
        <v>41180.68</v>
      </c>
      <c r="I24" s="3">
        <f t="shared" si="0"/>
        <v>-3940.41</v>
      </c>
      <c r="J24" s="23"/>
      <c r="K24" s="3">
        <v>37240.269999999997</v>
      </c>
      <c r="L24" s="3">
        <v>61771</v>
      </c>
      <c r="M24" s="3">
        <f t="shared" si="1"/>
        <v>-24530.73</v>
      </c>
      <c r="N24" s="4">
        <f t="shared" si="2"/>
        <v>0.60287999999999997</v>
      </c>
    </row>
    <row r="25" spans="1:14" x14ac:dyDescent="0.25">
      <c r="A25" s="1"/>
      <c r="B25" s="1"/>
      <c r="C25" s="1"/>
      <c r="D25" s="1"/>
      <c r="E25" s="1" t="s">
        <v>22</v>
      </c>
      <c r="F25" s="1"/>
      <c r="G25" s="3">
        <v>41071.22</v>
      </c>
      <c r="H25" s="3">
        <v>42592.68</v>
      </c>
      <c r="I25" s="3">
        <f t="shared" si="0"/>
        <v>-1521.46</v>
      </c>
      <c r="J25" s="23"/>
      <c r="K25" s="3">
        <v>41071.22</v>
      </c>
      <c r="L25" s="3">
        <v>63889</v>
      </c>
      <c r="M25" s="3">
        <f t="shared" si="1"/>
        <v>-22817.78</v>
      </c>
      <c r="N25" s="4">
        <f t="shared" si="2"/>
        <v>0.64285000000000003</v>
      </c>
    </row>
    <row r="26" spans="1:14" ht="15.75" thickBot="1" x14ac:dyDescent="0.3">
      <c r="A26" s="1"/>
      <c r="B26" s="1"/>
      <c r="C26" s="1"/>
      <c r="D26" s="1"/>
      <c r="E26" s="1" t="s">
        <v>23</v>
      </c>
      <c r="F26" s="1"/>
      <c r="G26" s="5">
        <v>80356.87</v>
      </c>
      <c r="H26" s="5">
        <v>83944</v>
      </c>
      <c r="I26" s="5">
        <f t="shared" si="0"/>
        <v>-3587.13</v>
      </c>
      <c r="J26" s="23"/>
      <c r="K26" s="5">
        <v>80356.87</v>
      </c>
      <c r="L26" s="5">
        <v>125916</v>
      </c>
      <c r="M26" s="5">
        <f t="shared" si="1"/>
        <v>-45559.13</v>
      </c>
      <c r="N26" s="6">
        <f t="shared" si="2"/>
        <v>0.63817999999999997</v>
      </c>
    </row>
    <row r="27" spans="1:14" x14ac:dyDescent="0.25">
      <c r="A27" s="1"/>
      <c r="B27" s="1"/>
      <c r="C27" s="1"/>
      <c r="D27" s="1" t="s">
        <v>24</v>
      </c>
      <c r="E27" s="1"/>
      <c r="F27" s="1"/>
      <c r="G27" s="3">
        <f>ROUND(SUM(G10:G19)+SUM(G23:G26),5)</f>
        <v>554991.56999999995</v>
      </c>
      <c r="H27" s="3">
        <f>ROUND(SUM(H10:H19)+SUM(H23:H26),5)</f>
        <v>582416.71</v>
      </c>
      <c r="I27" s="3">
        <f t="shared" si="0"/>
        <v>-27425.14</v>
      </c>
      <c r="J27" s="23"/>
      <c r="K27" s="3">
        <f>ROUND(SUM(K10:K19)+SUM(K23:K26),5)</f>
        <v>554991.56999999995</v>
      </c>
      <c r="L27" s="3">
        <f>ROUND(SUM(L10:L19)+SUM(L23:L26),5)</f>
        <v>849285.9</v>
      </c>
      <c r="M27" s="3">
        <f t="shared" si="1"/>
        <v>-294294.33</v>
      </c>
      <c r="N27" s="4">
        <f t="shared" si="2"/>
        <v>0.65347999999999995</v>
      </c>
    </row>
    <row r="28" spans="1:14" x14ac:dyDescent="0.25">
      <c r="A28" s="1"/>
      <c r="B28" s="1"/>
      <c r="C28" s="1"/>
      <c r="D28" s="1" t="s">
        <v>25</v>
      </c>
      <c r="E28" s="1"/>
      <c r="F28" s="1"/>
      <c r="G28" s="3"/>
      <c r="H28" s="3"/>
      <c r="I28" s="3"/>
      <c r="J28" s="23"/>
      <c r="K28" s="3"/>
      <c r="L28" s="3"/>
      <c r="M28" s="3"/>
      <c r="N28" s="4"/>
    </row>
    <row r="29" spans="1:14" x14ac:dyDescent="0.25">
      <c r="A29" s="1"/>
      <c r="B29" s="1"/>
      <c r="C29" s="1"/>
      <c r="D29" s="1"/>
      <c r="E29" s="1" t="s">
        <v>26</v>
      </c>
      <c r="F29" s="1"/>
      <c r="G29" s="3">
        <v>1200</v>
      </c>
      <c r="H29" s="3"/>
      <c r="I29" s="3"/>
      <c r="J29" s="23"/>
      <c r="K29" s="3">
        <v>1200</v>
      </c>
      <c r="L29" s="3"/>
      <c r="M29" s="3"/>
      <c r="N29" s="4"/>
    </row>
    <row r="30" spans="1:14" x14ac:dyDescent="0.25">
      <c r="A30" s="1"/>
      <c r="B30" s="1"/>
      <c r="C30" s="1"/>
      <c r="D30" s="1"/>
      <c r="E30" s="1" t="s">
        <v>27</v>
      </c>
      <c r="F30" s="1"/>
      <c r="G30" s="3">
        <v>1000</v>
      </c>
      <c r="H30" s="3"/>
      <c r="I30" s="3"/>
      <c r="J30" s="23"/>
      <c r="K30" s="3">
        <v>1000</v>
      </c>
      <c r="L30" s="3"/>
      <c r="M30" s="3"/>
      <c r="N30" s="4"/>
    </row>
    <row r="31" spans="1:14" x14ac:dyDescent="0.25">
      <c r="A31" s="1"/>
      <c r="B31" s="1"/>
      <c r="C31" s="1"/>
      <c r="D31" s="1"/>
      <c r="E31" s="1" t="s">
        <v>28</v>
      </c>
      <c r="F31" s="1"/>
      <c r="G31" s="3">
        <v>2717</v>
      </c>
      <c r="H31" s="3"/>
      <c r="I31" s="3"/>
      <c r="J31" s="23"/>
      <c r="K31" s="3">
        <v>2717</v>
      </c>
      <c r="L31" s="3"/>
      <c r="M31" s="3"/>
      <c r="N31" s="4"/>
    </row>
    <row r="32" spans="1:14" x14ac:dyDescent="0.25">
      <c r="A32" s="1"/>
      <c r="B32" s="1"/>
      <c r="C32" s="1"/>
      <c r="D32" s="1"/>
      <c r="E32" s="1" t="s">
        <v>29</v>
      </c>
      <c r="F32" s="1"/>
      <c r="G32" s="3">
        <v>120.41</v>
      </c>
      <c r="H32" s="3"/>
      <c r="I32" s="3"/>
      <c r="J32" s="23"/>
      <c r="K32" s="3">
        <v>120.41</v>
      </c>
      <c r="L32" s="3"/>
      <c r="M32" s="3"/>
      <c r="N32" s="4"/>
    </row>
    <row r="33" spans="1:14" x14ac:dyDescent="0.25">
      <c r="A33" s="1"/>
      <c r="B33" s="1"/>
      <c r="C33" s="1"/>
      <c r="D33" s="1"/>
      <c r="E33" s="1" t="s">
        <v>5</v>
      </c>
      <c r="F33" s="1"/>
      <c r="G33" s="3">
        <v>3480</v>
      </c>
      <c r="H33" s="3"/>
      <c r="I33" s="3"/>
      <c r="J33" s="23"/>
      <c r="K33" s="3">
        <v>3480</v>
      </c>
      <c r="L33" s="3"/>
      <c r="M33" s="3"/>
      <c r="N33" s="4"/>
    </row>
    <row r="34" spans="1:14" x14ac:dyDescent="0.25">
      <c r="A34" s="1"/>
      <c r="B34" s="1"/>
      <c r="C34" s="1"/>
      <c r="D34" s="1"/>
      <c r="E34" s="1" t="s">
        <v>30</v>
      </c>
      <c r="F34" s="1"/>
      <c r="G34" s="3">
        <v>85</v>
      </c>
      <c r="H34" s="3"/>
      <c r="I34" s="3"/>
      <c r="J34" s="23"/>
      <c r="K34" s="3">
        <v>85</v>
      </c>
      <c r="L34" s="3"/>
      <c r="M34" s="3"/>
      <c r="N34" s="4"/>
    </row>
    <row r="35" spans="1:14" ht="15.75" thickBot="1" x14ac:dyDescent="0.3">
      <c r="A35" s="1"/>
      <c r="B35" s="1"/>
      <c r="C35" s="1"/>
      <c r="D35" s="1"/>
      <c r="E35" s="1" t="s">
        <v>31</v>
      </c>
      <c r="F35" s="1"/>
      <c r="G35" s="5">
        <v>45.12</v>
      </c>
      <c r="H35" s="3"/>
      <c r="I35" s="3"/>
      <c r="J35" s="23"/>
      <c r="K35" s="5">
        <v>45.12</v>
      </c>
      <c r="L35" s="3"/>
      <c r="M35" s="3"/>
      <c r="N35" s="4"/>
    </row>
    <row r="36" spans="1:14" x14ac:dyDescent="0.25">
      <c r="A36" s="1"/>
      <c r="B36" s="1"/>
      <c r="C36" s="1"/>
      <c r="D36" s="1" t="s">
        <v>32</v>
      </c>
      <c r="E36" s="1"/>
      <c r="F36" s="1"/>
      <c r="G36" s="3">
        <f>ROUND(SUM(G28:G35),5)</f>
        <v>8647.5300000000007</v>
      </c>
      <c r="H36" s="3"/>
      <c r="I36" s="3"/>
      <c r="J36" s="23"/>
      <c r="K36" s="3">
        <f>ROUND(SUM(K28:K35),5)</f>
        <v>8647.5300000000007</v>
      </c>
      <c r="L36" s="3"/>
      <c r="M36" s="3"/>
      <c r="N36" s="4"/>
    </row>
    <row r="37" spans="1:14" x14ac:dyDescent="0.25">
      <c r="A37" s="1"/>
      <c r="B37" s="1"/>
      <c r="C37" s="1"/>
      <c r="D37" s="1" t="s">
        <v>33</v>
      </c>
      <c r="E37" s="1"/>
      <c r="F37" s="1"/>
      <c r="G37" s="3"/>
      <c r="H37" s="3"/>
      <c r="I37" s="3"/>
      <c r="J37" s="23"/>
      <c r="K37" s="3"/>
      <c r="L37" s="3"/>
      <c r="M37" s="3"/>
      <c r="N37" s="4"/>
    </row>
    <row r="38" spans="1:14" x14ac:dyDescent="0.25">
      <c r="A38" s="1"/>
      <c r="B38" s="1"/>
      <c r="C38" s="1"/>
      <c r="D38" s="1"/>
      <c r="E38" s="1" t="s">
        <v>34</v>
      </c>
      <c r="F38" s="1"/>
      <c r="G38" s="3">
        <v>2803.58</v>
      </c>
      <c r="H38" s="3"/>
      <c r="I38" s="3"/>
      <c r="J38" s="23"/>
      <c r="K38" s="3">
        <v>2803.58</v>
      </c>
      <c r="L38" s="3"/>
      <c r="M38" s="3"/>
      <c r="N38" s="4"/>
    </row>
    <row r="39" spans="1:14" x14ac:dyDescent="0.25">
      <c r="A39" s="1"/>
      <c r="B39" s="1"/>
      <c r="C39" s="1"/>
      <c r="D39" s="1"/>
      <c r="E39" s="1" t="s">
        <v>35</v>
      </c>
      <c r="F39" s="1"/>
      <c r="G39" s="3">
        <v>6000</v>
      </c>
      <c r="H39" s="3"/>
      <c r="I39" s="3"/>
      <c r="J39" s="23"/>
      <c r="K39" s="3">
        <v>6000</v>
      </c>
      <c r="L39" s="3"/>
      <c r="M39" s="3"/>
      <c r="N39" s="4"/>
    </row>
    <row r="40" spans="1:14" x14ac:dyDescent="0.25">
      <c r="A40" s="1"/>
      <c r="B40" s="1"/>
      <c r="C40" s="1"/>
      <c r="D40" s="1"/>
      <c r="E40" s="1" t="s">
        <v>36</v>
      </c>
      <c r="F40" s="1"/>
      <c r="G40" s="3">
        <v>154.13999999999999</v>
      </c>
      <c r="H40" s="3"/>
      <c r="I40" s="3"/>
      <c r="J40" s="23"/>
      <c r="K40" s="3">
        <v>154.13999999999999</v>
      </c>
      <c r="L40" s="3"/>
      <c r="M40" s="3"/>
      <c r="N40" s="4"/>
    </row>
    <row r="41" spans="1:14" x14ac:dyDescent="0.25">
      <c r="A41" s="1"/>
      <c r="B41" s="1"/>
      <c r="C41" s="1"/>
      <c r="D41" s="1"/>
      <c r="E41" s="1" t="s">
        <v>37</v>
      </c>
      <c r="F41" s="1"/>
      <c r="G41" s="3">
        <v>473.66</v>
      </c>
      <c r="H41" s="3"/>
      <c r="I41" s="3"/>
      <c r="J41" s="23"/>
      <c r="K41" s="3">
        <v>473.66</v>
      </c>
      <c r="L41" s="3"/>
      <c r="M41" s="3"/>
      <c r="N41" s="4"/>
    </row>
    <row r="42" spans="1:14" x14ac:dyDescent="0.25">
      <c r="A42" s="1"/>
      <c r="B42" s="1"/>
      <c r="C42" s="1"/>
      <c r="D42" s="1"/>
      <c r="E42" s="1" t="s">
        <v>38</v>
      </c>
      <c r="F42" s="1"/>
      <c r="G42" s="3">
        <v>9127.59</v>
      </c>
      <c r="H42" s="3"/>
      <c r="I42" s="3"/>
      <c r="J42" s="23"/>
      <c r="K42" s="3">
        <v>9127.59</v>
      </c>
      <c r="L42" s="3"/>
      <c r="M42" s="3"/>
      <c r="N42" s="4"/>
    </row>
    <row r="43" spans="1:14" ht="15.75" thickBot="1" x14ac:dyDescent="0.3">
      <c r="A43" s="1"/>
      <c r="B43" s="1"/>
      <c r="C43" s="1"/>
      <c r="D43" s="1"/>
      <c r="E43" s="1" t="s">
        <v>39</v>
      </c>
      <c r="F43" s="1"/>
      <c r="G43" s="7">
        <v>50</v>
      </c>
      <c r="H43" s="3"/>
      <c r="I43" s="3"/>
      <c r="J43" s="23"/>
      <c r="K43" s="7">
        <v>50</v>
      </c>
      <c r="L43" s="3"/>
      <c r="M43" s="3"/>
      <c r="N43" s="4"/>
    </row>
    <row r="44" spans="1:14" ht="15.75" thickBot="1" x14ac:dyDescent="0.3">
      <c r="A44" s="1"/>
      <c r="B44" s="1"/>
      <c r="C44" s="1"/>
      <c r="D44" s="1" t="s">
        <v>40</v>
      </c>
      <c r="E44" s="1"/>
      <c r="F44" s="1"/>
      <c r="G44" s="8">
        <f>ROUND(SUM(G37:G43),5)</f>
        <v>18608.97</v>
      </c>
      <c r="H44" s="7"/>
      <c r="I44" s="7"/>
      <c r="J44" s="23"/>
      <c r="K44" s="8">
        <f>ROUND(SUM(K37:K43),5)</f>
        <v>18608.97</v>
      </c>
      <c r="L44" s="7"/>
      <c r="M44" s="7"/>
      <c r="N44" s="9"/>
    </row>
    <row r="45" spans="1:14" ht="15.75" thickBot="1" x14ac:dyDescent="0.3">
      <c r="A45" s="1"/>
      <c r="B45" s="1"/>
      <c r="C45" s="1" t="s">
        <v>41</v>
      </c>
      <c r="D45" s="1"/>
      <c r="E45" s="1"/>
      <c r="F45" s="1"/>
      <c r="G45" s="10">
        <f>ROUND(SUM(G3:G5)+G9+G27+G36+G44,5)</f>
        <v>583659.25</v>
      </c>
      <c r="H45" s="10">
        <f>ROUND(SUM(H3:H5)+H9+H27+H36+H44,5)</f>
        <v>582416.71</v>
      </c>
      <c r="I45" s="10">
        <f>ROUND((G45-H45),5)</f>
        <v>1242.54</v>
      </c>
      <c r="J45" s="23"/>
      <c r="K45" s="10">
        <f>ROUND(SUM(K3:K5)+K9+K27+K36+K44,5)</f>
        <v>583659.25</v>
      </c>
      <c r="L45" s="10">
        <f>ROUND(SUM(L3:L5)+L9+L27+L36+L44,5)</f>
        <v>849285.9</v>
      </c>
      <c r="M45" s="10">
        <f>ROUND((K45-L45),5)</f>
        <v>-265626.65000000002</v>
      </c>
      <c r="N45" s="11">
        <f>ROUND(IF(L45=0, IF(K45=0, 0, 1), K45/L45),5)</f>
        <v>0.68723999999999996</v>
      </c>
    </row>
    <row r="46" spans="1:14" x14ac:dyDescent="0.25">
      <c r="A46" s="1"/>
      <c r="B46" s="1" t="s">
        <v>42</v>
      </c>
      <c r="C46" s="1"/>
      <c r="D46" s="1"/>
      <c r="E46" s="1"/>
      <c r="F46" s="1"/>
      <c r="G46" s="3">
        <f>G45</f>
        <v>583659.25</v>
      </c>
      <c r="H46" s="3">
        <f>H45</f>
        <v>582416.71</v>
      </c>
      <c r="I46" s="3">
        <f>ROUND((G46-H46),5)</f>
        <v>1242.54</v>
      </c>
      <c r="J46" s="23"/>
      <c r="K46" s="3">
        <f>K45</f>
        <v>583659.25</v>
      </c>
      <c r="L46" s="3">
        <f>L45</f>
        <v>849285.9</v>
      </c>
      <c r="M46" s="3">
        <f>ROUND((K46-L46),5)</f>
        <v>-265626.65000000002</v>
      </c>
      <c r="N46" s="4">
        <f>ROUND(IF(L46=0, IF(K46=0, 0, 1), K46/L46),5)</f>
        <v>0.68723999999999996</v>
      </c>
    </row>
    <row r="47" spans="1:14" x14ac:dyDescent="0.25">
      <c r="A47" s="1"/>
      <c r="B47" s="1"/>
      <c r="C47" s="1" t="s">
        <v>43</v>
      </c>
      <c r="D47" s="1"/>
      <c r="E47" s="1"/>
      <c r="F47" s="1"/>
      <c r="G47" s="3"/>
      <c r="H47" s="3"/>
      <c r="I47" s="3"/>
      <c r="J47" s="23"/>
      <c r="K47" s="3"/>
      <c r="L47" s="3"/>
      <c r="M47" s="3"/>
      <c r="N47" s="4"/>
    </row>
    <row r="48" spans="1:14" x14ac:dyDescent="0.25">
      <c r="A48" s="1"/>
      <c r="B48" s="1"/>
      <c r="C48" s="1"/>
      <c r="D48" s="1" t="s">
        <v>44</v>
      </c>
      <c r="E48" s="1"/>
      <c r="F48" s="1"/>
      <c r="G48" s="3"/>
      <c r="H48" s="3"/>
      <c r="I48" s="3"/>
      <c r="J48" s="23"/>
      <c r="K48" s="3"/>
      <c r="L48" s="3"/>
      <c r="M48" s="3"/>
      <c r="N48" s="4"/>
    </row>
    <row r="49" spans="1:14" x14ac:dyDescent="0.25">
      <c r="A49" s="1"/>
      <c r="B49" s="1"/>
      <c r="C49" s="1"/>
      <c r="D49" s="1"/>
      <c r="E49" s="1" t="s">
        <v>45</v>
      </c>
      <c r="F49" s="1"/>
      <c r="G49" s="3">
        <v>6900</v>
      </c>
      <c r="H49" s="3">
        <v>7000</v>
      </c>
      <c r="I49" s="3">
        <f>ROUND((G49-H49),5)</f>
        <v>-100</v>
      </c>
      <c r="J49" s="23"/>
      <c r="K49" s="3">
        <v>6900</v>
      </c>
      <c r="L49" s="3">
        <v>7000</v>
      </c>
      <c r="M49" s="3">
        <f>ROUND((K49-L49),5)</f>
        <v>-100</v>
      </c>
      <c r="N49" s="4">
        <f>ROUND(IF(L49=0, IF(K49=0, 0, 1), K49/L49),5)</f>
        <v>0.98570999999999998</v>
      </c>
    </row>
    <row r="50" spans="1:14" x14ac:dyDescent="0.25">
      <c r="A50" s="1"/>
      <c r="B50" s="1"/>
      <c r="C50" s="1"/>
      <c r="D50" s="1"/>
      <c r="E50" s="1" t="s">
        <v>46</v>
      </c>
      <c r="F50" s="1"/>
      <c r="G50" s="3">
        <v>9190.15</v>
      </c>
      <c r="H50" s="3">
        <v>9333.33</v>
      </c>
      <c r="I50" s="3">
        <f>ROUND((G50-H50),5)</f>
        <v>-143.18</v>
      </c>
      <c r="J50" s="23"/>
      <c r="K50" s="3">
        <v>9190.15</v>
      </c>
      <c r="L50" s="3">
        <v>14000.01</v>
      </c>
      <c r="M50" s="3">
        <f>ROUND((K50-L50),5)</f>
        <v>-4809.8599999999997</v>
      </c>
      <c r="N50" s="4">
        <f>ROUND(IF(L50=0, IF(K50=0, 0, 1), K50/L50),5)</f>
        <v>0.65644000000000002</v>
      </c>
    </row>
    <row r="51" spans="1:14" x14ac:dyDescent="0.25">
      <c r="A51" s="1"/>
      <c r="B51" s="1"/>
      <c r="C51" s="1"/>
      <c r="D51" s="1"/>
      <c r="E51" s="1" t="s">
        <v>47</v>
      </c>
      <c r="F51" s="1"/>
      <c r="G51" s="3">
        <v>1500</v>
      </c>
      <c r="H51" s="3">
        <v>1200.01</v>
      </c>
      <c r="I51" s="3">
        <f>ROUND((G51-H51),5)</f>
        <v>299.99</v>
      </c>
      <c r="J51" s="23"/>
      <c r="K51" s="3">
        <v>1500</v>
      </c>
      <c r="L51" s="3">
        <v>1800.01</v>
      </c>
      <c r="M51" s="3">
        <f>ROUND((K51-L51),5)</f>
        <v>-300.01</v>
      </c>
      <c r="N51" s="4">
        <f>ROUND(IF(L51=0, IF(K51=0, 0, 1), K51/L51),5)</f>
        <v>0.83333000000000002</v>
      </c>
    </row>
    <row r="52" spans="1:14" ht="15.75" thickBot="1" x14ac:dyDescent="0.3">
      <c r="A52" s="1"/>
      <c r="B52" s="1"/>
      <c r="C52" s="1"/>
      <c r="D52" s="1"/>
      <c r="E52" s="1" t="s">
        <v>48</v>
      </c>
      <c r="F52" s="1"/>
      <c r="G52" s="5">
        <v>2213</v>
      </c>
      <c r="H52" s="5">
        <v>3000</v>
      </c>
      <c r="I52" s="5">
        <f>ROUND((G52-H52),5)</f>
        <v>-787</v>
      </c>
      <c r="J52" s="23"/>
      <c r="K52" s="5">
        <v>2213</v>
      </c>
      <c r="L52" s="5">
        <v>4500</v>
      </c>
      <c r="M52" s="5">
        <f>ROUND((K52-L52),5)</f>
        <v>-2287</v>
      </c>
      <c r="N52" s="6">
        <f>ROUND(IF(L52=0, IF(K52=0, 0, 1), K52/L52),5)</f>
        <v>0.49177999999999999</v>
      </c>
    </row>
    <row r="53" spans="1:14" x14ac:dyDescent="0.25">
      <c r="A53" s="1"/>
      <c r="B53" s="1"/>
      <c r="C53" s="1"/>
      <c r="D53" s="1" t="s">
        <v>49</v>
      </c>
      <c r="E53" s="1"/>
      <c r="F53" s="1"/>
      <c r="G53" s="3">
        <f>ROUND(SUM(G48:G52),5)</f>
        <v>19803.150000000001</v>
      </c>
      <c r="H53" s="3">
        <f>ROUND(SUM(H48:H52),5)</f>
        <v>20533.34</v>
      </c>
      <c r="I53" s="3">
        <f>ROUND((G53-H53),5)</f>
        <v>-730.19</v>
      </c>
      <c r="J53" s="23"/>
      <c r="K53" s="3">
        <f>ROUND(SUM(K48:K52),5)</f>
        <v>19803.150000000001</v>
      </c>
      <c r="L53" s="3">
        <f>ROUND(SUM(L48:L52),5)</f>
        <v>27300.02</v>
      </c>
      <c r="M53" s="3">
        <f>ROUND((K53-L53),5)</f>
        <v>-7496.87</v>
      </c>
      <c r="N53" s="4">
        <f>ROUND(IF(L53=0, IF(K53=0, 0, 1), K53/L53),5)</f>
        <v>0.72538999999999998</v>
      </c>
    </row>
    <row r="54" spans="1:14" x14ac:dyDescent="0.25">
      <c r="A54" s="1"/>
      <c r="B54" s="1"/>
      <c r="C54" s="1"/>
      <c r="D54" s="1" t="s">
        <v>50</v>
      </c>
      <c r="E54" s="1"/>
      <c r="F54" s="1"/>
      <c r="G54" s="3"/>
      <c r="H54" s="3"/>
      <c r="I54" s="3"/>
      <c r="J54" s="23"/>
      <c r="K54" s="3"/>
      <c r="L54" s="3"/>
      <c r="M54" s="3"/>
      <c r="N54" s="4"/>
    </row>
    <row r="55" spans="1:14" x14ac:dyDescent="0.25">
      <c r="A55" s="1"/>
      <c r="B55" s="1"/>
      <c r="C55" s="1"/>
      <c r="D55" s="1"/>
      <c r="E55" s="1" t="s">
        <v>51</v>
      </c>
      <c r="F55" s="1"/>
      <c r="G55" s="3">
        <v>1700.38</v>
      </c>
      <c r="H55" s="3"/>
      <c r="I55" s="3"/>
      <c r="J55" s="23"/>
      <c r="K55" s="3">
        <v>1700.38</v>
      </c>
      <c r="L55" s="3"/>
      <c r="M55" s="3"/>
      <c r="N55" s="4"/>
    </row>
    <row r="56" spans="1:14" x14ac:dyDescent="0.25">
      <c r="A56" s="1"/>
      <c r="B56" s="1"/>
      <c r="C56" s="1"/>
      <c r="D56" s="1"/>
      <c r="E56" s="1" t="s">
        <v>52</v>
      </c>
      <c r="F56" s="1"/>
      <c r="G56" s="3">
        <v>429.95</v>
      </c>
      <c r="H56" s="3"/>
      <c r="I56" s="3"/>
      <c r="J56" s="23"/>
      <c r="K56" s="3">
        <v>429.95</v>
      </c>
      <c r="L56" s="3"/>
      <c r="M56" s="3"/>
      <c r="N56" s="4"/>
    </row>
    <row r="57" spans="1:14" ht="15.75" thickBot="1" x14ac:dyDescent="0.3">
      <c r="A57" s="1"/>
      <c r="B57" s="1"/>
      <c r="C57" s="1"/>
      <c r="D57" s="1"/>
      <c r="E57" s="1" t="s">
        <v>53</v>
      </c>
      <c r="F57" s="1"/>
      <c r="G57" s="5">
        <v>1686.55</v>
      </c>
      <c r="H57" s="5">
        <v>1333.32</v>
      </c>
      <c r="I57" s="5">
        <f>ROUND((G57-H57),5)</f>
        <v>353.23</v>
      </c>
      <c r="J57" s="23"/>
      <c r="K57" s="5">
        <v>1686.55</v>
      </c>
      <c r="L57" s="5">
        <v>2000</v>
      </c>
      <c r="M57" s="5">
        <f>ROUND((K57-L57),5)</f>
        <v>-313.45</v>
      </c>
      <c r="N57" s="6">
        <f>ROUND(IF(L57=0, IF(K57=0, 0, 1), K57/L57),5)</f>
        <v>0.84328000000000003</v>
      </c>
    </row>
    <row r="58" spans="1:14" x14ac:dyDescent="0.25">
      <c r="A58" s="1"/>
      <c r="B58" s="1"/>
      <c r="C58" s="1"/>
      <c r="D58" s="1" t="s">
        <v>54</v>
      </c>
      <c r="E58" s="1"/>
      <c r="F58" s="1"/>
      <c r="G58" s="3">
        <f>ROUND(SUM(G54:G57),5)</f>
        <v>3816.88</v>
      </c>
      <c r="H58" s="3">
        <f>ROUND(SUM(H54:H57),5)</f>
        <v>1333.32</v>
      </c>
      <c r="I58" s="3">
        <f>ROUND((G58-H58),5)</f>
        <v>2483.56</v>
      </c>
      <c r="J58" s="23"/>
      <c r="K58" s="3">
        <f>ROUND(SUM(K54:K57),5)</f>
        <v>3816.88</v>
      </c>
      <c r="L58" s="3">
        <f>ROUND(SUM(L54:L57),5)</f>
        <v>2000</v>
      </c>
      <c r="M58" s="3">
        <f>ROUND((K58-L58),5)</f>
        <v>1816.88</v>
      </c>
      <c r="N58" s="4">
        <f>ROUND(IF(L58=0, IF(K58=0, 0, 1), K58/L58),5)</f>
        <v>1.9084399999999999</v>
      </c>
    </row>
    <row r="59" spans="1:14" x14ac:dyDescent="0.25">
      <c r="A59" s="1"/>
      <c r="B59" s="1"/>
      <c r="C59" s="1"/>
      <c r="D59" s="1" t="s">
        <v>55</v>
      </c>
      <c r="E59" s="1"/>
      <c r="F59" s="1"/>
      <c r="G59" s="3"/>
      <c r="H59" s="3"/>
      <c r="I59" s="3"/>
      <c r="J59" s="23"/>
      <c r="K59" s="3"/>
      <c r="L59" s="3"/>
      <c r="M59" s="3"/>
      <c r="N59" s="4"/>
    </row>
    <row r="60" spans="1:14" x14ac:dyDescent="0.25">
      <c r="A60" s="1"/>
      <c r="B60" s="1"/>
      <c r="C60" s="1"/>
      <c r="D60" s="1"/>
      <c r="E60" s="1" t="s">
        <v>56</v>
      </c>
      <c r="F60" s="1"/>
      <c r="G60" s="3">
        <v>-7.0000000000000007E-2</v>
      </c>
      <c r="H60" s="3"/>
      <c r="I60" s="3"/>
      <c r="J60" s="23"/>
      <c r="K60" s="3">
        <v>-7.0000000000000007E-2</v>
      </c>
      <c r="L60" s="3"/>
      <c r="M60" s="3"/>
      <c r="N60" s="4"/>
    </row>
    <row r="61" spans="1:14" x14ac:dyDescent="0.25">
      <c r="A61" s="1"/>
      <c r="B61" s="1"/>
      <c r="C61" s="1"/>
      <c r="D61" s="1"/>
      <c r="E61" s="1" t="s">
        <v>57</v>
      </c>
      <c r="F61" s="1"/>
      <c r="G61" s="3">
        <v>1348.44</v>
      </c>
      <c r="H61" s="3"/>
      <c r="I61" s="3"/>
      <c r="J61" s="23"/>
      <c r="K61" s="3">
        <v>1348.44</v>
      </c>
      <c r="L61" s="3"/>
      <c r="M61" s="3"/>
      <c r="N61" s="4"/>
    </row>
    <row r="62" spans="1:14" x14ac:dyDescent="0.25">
      <c r="A62" s="1"/>
      <c r="B62" s="1"/>
      <c r="C62" s="1"/>
      <c r="D62" s="1"/>
      <c r="E62" s="1" t="s">
        <v>58</v>
      </c>
      <c r="F62" s="1"/>
      <c r="G62" s="3">
        <v>41633.74</v>
      </c>
      <c r="H62" s="3">
        <v>40644.36</v>
      </c>
      <c r="I62" s="3">
        <f>ROUND((G62-H62),5)</f>
        <v>989.38</v>
      </c>
      <c r="J62" s="23"/>
      <c r="K62" s="3">
        <v>41633.74</v>
      </c>
      <c r="L62" s="3">
        <v>60966.52</v>
      </c>
      <c r="M62" s="3">
        <f>ROUND((K62-L62),5)</f>
        <v>-19332.78</v>
      </c>
      <c r="N62" s="4">
        <f>ROUND(IF(L62=0, IF(K62=0, 0, 1), K62/L62),5)</f>
        <v>0.68289999999999995</v>
      </c>
    </row>
    <row r="63" spans="1:14" x14ac:dyDescent="0.25">
      <c r="A63" s="1"/>
      <c r="B63" s="1"/>
      <c r="C63" s="1"/>
      <c r="D63" s="1"/>
      <c r="E63" s="1" t="s">
        <v>59</v>
      </c>
      <c r="F63" s="1"/>
      <c r="G63" s="3">
        <v>15313.87</v>
      </c>
      <c r="H63" s="3">
        <v>14737.51</v>
      </c>
      <c r="I63" s="3">
        <f>ROUND((G63-H63),5)</f>
        <v>576.36</v>
      </c>
      <c r="J63" s="23"/>
      <c r="K63" s="3">
        <v>15313.87</v>
      </c>
      <c r="L63" s="3">
        <v>22106.27</v>
      </c>
      <c r="M63" s="3">
        <f>ROUND((K63-L63),5)</f>
        <v>-6792.4</v>
      </c>
      <c r="N63" s="4">
        <f>ROUND(IF(L63=0, IF(K63=0, 0, 1), K63/L63),5)</f>
        <v>0.69274000000000002</v>
      </c>
    </row>
    <row r="64" spans="1:14" x14ac:dyDescent="0.25">
      <c r="A64" s="1"/>
      <c r="B64" s="1"/>
      <c r="C64" s="1"/>
      <c r="D64" s="1"/>
      <c r="E64" s="1" t="s">
        <v>60</v>
      </c>
      <c r="F64" s="1"/>
      <c r="G64" s="3">
        <v>2739.83</v>
      </c>
      <c r="H64" s="3">
        <v>4521.24</v>
      </c>
      <c r="I64" s="3">
        <f>ROUND((G64-H64),5)</f>
        <v>-1781.41</v>
      </c>
      <c r="J64" s="23"/>
      <c r="K64" s="3">
        <v>2739.83</v>
      </c>
      <c r="L64" s="3">
        <v>6781.88</v>
      </c>
      <c r="M64" s="3">
        <f>ROUND((K64-L64),5)</f>
        <v>-4042.05</v>
      </c>
      <c r="N64" s="4">
        <f>ROUND(IF(L64=0, IF(K64=0, 0, 1), K64/L64),5)</f>
        <v>0.40399000000000002</v>
      </c>
    </row>
    <row r="65" spans="1:14" x14ac:dyDescent="0.25">
      <c r="A65" s="1"/>
      <c r="B65" s="1"/>
      <c r="C65" s="1"/>
      <c r="D65" s="1"/>
      <c r="E65" s="1" t="s">
        <v>61</v>
      </c>
      <c r="F65" s="1"/>
      <c r="G65" s="3">
        <v>788.57</v>
      </c>
      <c r="H65" s="3"/>
      <c r="I65" s="3"/>
      <c r="J65" s="23"/>
      <c r="K65" s="3">
        <v>788.57</v>
      </c>
      <c r="L65" s="3"/>
      <c r="M65" s="3"/>
      <c r="N65" s="4"/>
    </row>
    <row r="66" spans="1:14" x14ac:dyDescent="0.25">
      <c r="A66" s="1"/>
      <c r="B66" s="1"/>
      <c r="C66" s="1"/>
      <c r="D66" s="1"/>
      <c r="E66" s="1" t="s">
        <v>62</v>
      </c>
      <c r="F66" s="1"/>
      <c r="G66" s="3">
        <v>167.28</v>
      </c>
      <c r="H66" s="3"/>
      <c r="I66" s="3"/>
      <c r="J66" s="23"/>
      <c r="K66" s="3">
        <v>167.28</v>
      </c>
      <c r="L66" s="3"/>
      <c r="M66" s="3"/>
      <c r="N66" s="4"/>
    </row>
    <row r="67" spans="1:14" x14ac:dyDescent="0.25">
      <c r="A67" s="1"/>
      <c r="B67" s="1"/>
      <c r="C67" s="1"/>
      <c r="D67" s="1"/>
      <c r="E67" s="1" t="s">
        <v>63</v>
      </c>
      <c r="F67" s="1"/>
      <c r="G67" s="3">
        <v>3957.79</v>
      </c>
      <c r="H67" s="3">
        <v>3616.98</v>
      </c>
      <c r="I67" s="3">
        <f>ROUND((G67-H67),5)</f>
        <v>340.81</v>
      </c>
      <c r="J67" s="23"/>
      <c r="K67" s="3">
        <v>3957.79</v>
      </c>
      <c r="L67" s="3">
        <v>5425.5</v>
      </c>
      <c r="M67" s="3">
        <f>ROUND((K67-L67),5)</f>
        <v>-1467.71</v>
      </c>
      <c r="N67" s="4">
        <f>ROUND(IF(L67=0, IF(K67=0, 0, 1), K67/L67),5)</f>
        <v>0.72948000000000002</v>
      </c>
    </row>
    <row r="68" spans="1:14" ht="15.75" thickBot="1" x14ac:dyDescent="0.3">
      <c r="A68" s="1"/>
      <c r="B68" s="1"/>
      <c r="C68" s="1"/>
      <c r="D68" s="1"/>
      <c r="E68" s="1" t="s">
        <v>64</v>
      </c>
      <c r="F68" s="1"/>
      <c r="G68" s="5">
        <v>235.29</v>
      </c>
      <c r="H68" s="5"/>
      <c r="I68" s="5"/>
      <c r="J68" s="23"/>
      <c r="K68" s="5">
        <v>235.29</v>
      </c>
      <c r="L68" s="5"/>
      <c r="M68" s="5"/>
      <c r="N68" s="6"/>
    </row>
    <row r="69" spans="1:14" x14ac:dyDescent="0.25">
      <c r="A69" s="1"/>
      <c r="B69" s="1"/>
      <c r="C69" s="1"/>
      <c r="D69" s="1" t="s">
        <v>65</v>
      </c>
      <c r="E69" s="1"/>
      <c r="F69" s="1"/>
      <c r="G69" s="3">
        <f>ROUND(SUM(G59:G68),5)</f>
        <v>66184.740000000005</v>
      </c>
      <c r="H69" s="3">
        <f>ROUND(SUM(H59:H68),5)</f>
        <v>63520.09</v>
      </c>
      <c r="I69" s="3">
        <f>ROUND((G69-H69),5)</f>
        <v>2664.65</v>
      </c>
      <c r="J69" s="23"/>
      <c r="K69" s="3">
        <f>ROUND(SUM(K59:K68),5)</f>
        <v>66184.740000000005</v>
      </c>
      <c r="L69" s="3">
        <f>ROUND(SUM(L59:L68),5)</f>
        <v>95280.17</v>
      </c>
      <c r="M69" s="3">
        <f>ROUND((K69-L69),5)</f>
        <v>-29095.43</v>
      </c>
      <c r="N69" s="4">
        <f>ROUND(IF(L69=0, IF(K69=0, 0, 1), K69/L69),5)</f>
        <v>0.69462999999999997</v>
      </c>
    </row>
    <row r="70" spans="1:14" x14ac:dyDescent="0.25">
      <c r="A70" s="1"/>
      <c r="B70" s="1"/>
      <c r="C70" s="1"/>
      <c r="D70" s="1" t="s">
        <v>66</v>
      </c>
      <c r="E70" s="1"/>
      <c r="F70" s="1"/>
      <c r="G70" s="3"/>
      <c r="H70" s="3"/>
      <c r="I70" s="3"/>
      <c r="J70" s="23"/>
      <c r="K70" s="3"/>
      <c r="L70" s="3"/>
      <c r="M70" s="3"/>
      <c r="N70" s="4"/>
    </row>
    <row r="71" spans="1:14" x14ac:dyDescent="0.25">
      <c r="A71" s="1"/>
      <c r="B71" s="1"/>
      <c r="C71" s="1"/>
      <c r="D71" s="1"/>
      <c r="E71" s="1" t="s">
        <v>67</v>
      </c>
      <c r="F71" s="1"/>
      <c r="G71" s="3">
        <v>25465.07</v>
      </c>
      <c r="H71" s="3">
        <v>23058.38</v>
      </c>
      <c r="I71" s="3">
        <f>ROUND((G71-H71),5)</f>
        <v>2406.69</v>
      </c>
      <c r="J71" s="23"/>
      <c r="K71" s="3">
        <v>25465.07</v>
      </c>
      <c r="L71" s="3">
        <v>34587.58</v>
      </c>
      <c r="M71" s="3">
        <f>ROUND((K71-L71),5)</f>
        <v>-9122.51</v>
      </c>
      <c r="N71" s="4">
        <f>ROUND(IF(L71=0, IF(K71=0, 0, 1), K71/L71),5)</f>
        <v>0.73624999999999996</v>
      </c>
    </row>
    <row r="72" spans="1:14" ht="15.75" thickBot="1" x14ac:dyDescent="0.3">
      <c r="A72" s="1"/>
      <c r="B72" s="1"/>
      <c r="C72" s="1"/>
      <c r="D72" s="1"/>
      <c r="E72" s="1" t="s">
        <v>68</v>
      </c>
      <c r="F72" s="1"/>
      <c r="G72" s="5">
        <v>765</v>
      </c>
      <c r="H72" s="5"/>
      <c r="I72" s="5"/>
      <c r="J72" s="23"/>
      <c r="K72" s="5">
        <v>765</v>
      </c>
      <c r="L72" s="5"/>
      <c r="M72" s="5"/>
      <c r="N72" s="6"/>
    </row>
    <row r="73" spans="1:14" x14ac:dyDescent="0.25">
      <c r="A73" s="1"/>
      <c r="B73" s="1"/>
      <c r="C73" s="1"/>
      <c r="D73" s="1" t="s">
        <v>69</v>
      </c>
      <c r="E73" s="1"/>
      <c r="F73" s="1"/>
      <c r="G73" s="3">
        <f>ROUND(SUM(G70:G72),5)</f>
        <v>26230.07</v>
      </c>
      <c r="H73" s="3">
        <f>ROUND(SUM(H70:H72),5)</f>
        <v>23058.38</v>
      </c>
      <c r="I73" s="3">
        <f>ROUND((G73-H73),5)</f>
        <v>3171.69</v>
      </c>
      <c r="J73" s="23"/>
      <c r="K73" s="3">
        <f>ROUND(SUM(K70:K72),5)</f>
        <v>26230.07</v>
      </c>
      <c r="L73" s="3">
        <f>ROUND(SUM(L70:L72),5)</f>
        <v>34587.58</v>
      </c>
      <c r="M73" s="3">
        <f>ROUND((K73-L73),5)</f>
        <v>-8357.51</v>
      </c>
      <c r="N73" s="4">
        <f>ROUND(IF(L73=0, IF(K73=0, 0, 1), K73/L73),5)</f>
        <v>0.75836999999999999</v>
      </c>
    </row>
    <row r="74" spans="1:14" x14ac:dyDescent="0.25">
      <c r="A74" s="1"/>
      <c r="B74" s="1"/>
      <c r="C74" s="1"/>
      <c r="D74" s="1" t="s">
        <v>70</v>
      </c>
      <c r="E74" s="1"/>
      <c r="F74" s="1"/>
      <c r="G74" s="3">
        <v>2785.8</v>
      </c>
      <c r="H74" s="3">
        <v>3066.68</v>
      </c>
      <c r="I74" s="3">
        <f>ROUND((G74-H74),5)</f>
        <v>-280.88</v>
      </c>
      <c r="J74" s="23"/>
      <c r="K74" s="3">
        <v>2785.8</v>
      </c>
      <c r="L74" s="3">
        <v>4600</v>
      </c>
      <c r="M74" s="3">
        <f>ROUND((K74-L74),5)</f>
        <v>-1814.2</v>
      </c>
      <c r="N74" s="4">
        <f>ROUND(IF(L74=0, IF(K74=0, 0, 1), K74/L74),5)</f>
        <v>0.60560999999999998</v>
      </c>
    </row>
    <row r="75" spans="1:14" x14ac:dyDescent="0.25">
      <c r="A75" s="1"/>
      <c r="B75" s="1"/>
      <c r="C75" s="1"/>
      <c r="D75" s="1" t="s">
        <v>71</v>
      </c>
      <c r="E75" s="1"/>
      <c r="F75" s="1"/>
      <c r="G75" s="3"/>
      <c r="H75" s="3"/>
      <c r="I75" s="3"/>
      <c r="J75" s="23"/>
      <c r="K75" s="3"/>
      <c r="L75" s="3"/>
      <c r="M75" s="3"/>
      <c r="N75" s="4"/>
    </row>
    <row r="76" spans="1:14" x14ac:dyDescent="0.25">
      <c r="A76" s="1"/>
      <c r="B76" s="1"/>
      <c r="C76" s="1"/>
      <c r="D76" s="1"/>
      <c r="E76" s="1" t="s">
        <v>72</v>
      </c>
      <c r="F76" s="1"/>
      <c r="G76" s="3">
        <v>0</v>
      </c>
      <c r="H76" s="3">
        <v>666.68</v>
      </c>
      <c r="I76" s="3">
        <f>ROUND((G76-H76),5)</f>
        <v>-666.68</v>
      </c>
      <c r="J76" s="23"/>
      <c r="K76" s="3">
        <v>0</v>
      </c>
      <c r="L76" s="3">
        <v>1000</v>
      </c>
      <c r="M76" s="3">
        <f>ROUND((K76-L76),5)</f>
        <v>-1000</v>
      </c>
      <c r="N76" s="4">
        <f>ROUND(IF(L76=0, IF(K76=0, 0, 1), K76/L76),5)</f>
        <v>0</v>
      </c>
    </row>
    <row r="77" spans="1:14" x14ac:dyDescent="0.25">
      <c r="A77" s="1"/>
      <c r="B77" s="1"/>
      <c r="C77" s="1"/>
      <c r="D77" s="1"/>
      <c r="E77" s="1" t="s">
        <v>73</v>
      </c>
      <c r="F77" s="1"/>
      <c r="G77" s="3">
        <v>3499.86</v>
      </c>
      <c r="H77" s="3">
        <v>2333.3200000000002</v>
      </c>
      <c r="I77" s="3">
        <f>ROUND((G77-H77),5)</f>
        <v>1166.54</v>
      </c>
      <c r="J77" s="23"/>
      <c r="K77" s="3">
        <v>3499.86</v>
      </c>
      <c r="L77" s="3">
        <v>3500</v>
      </c>
      <c r="M77" s="3">
        <f>ROUND((K77-L77),5)</f>
        <v>-0.14000000000000001</v>
      </c>
      <c r="N77" s="4">
        <f>ROUND(IF(L77=0, IF(K77=0, 0, 1), K77/L77),5)</f>
        <v>0.99995999999999996</v>
      </c>
    </row>
    <row r="78" spans="1:14" x14ac:dyDescent="0.25">
      <c r="A78" s="1"/>
      <c r="B78" s="1"/>
      <c r="C78" s="1"/>
      <c r="D78" s="1"/>
      <c r="E78" s="1" t="s">
        <v>74</v>
      </c>
      <c r="F78" s="1"/>
      <c r="G78" s="3">
        <v>8902.31</v>
      </c>
      <c r="H78" s="3">
        <v>5000</v>
      </c>
      <c r="I78" s="3">
        <f>ROUND((G78-H78),5)</f>
        <v>3902.31</v>
      </c>
      <c r="J78" s="23"/>
      <c r="K78" s="3">
        <v>8902.31</v>
      </c>
      <c r="L78" s="3">
        <v>7500</v>
      </c>
      <c r="M78" s="3">
        <f>ROUND((K78-L78),5)</f>
        <v>1402.31</v>
      </c>
      <c r="N78" s="4">
        <f>ROUND(IF(L78=0, IF(K78=0, 0, 1), K78/L78),5)</f>
        <v>1.1869700000000001</v>
      </c>
    </row>
    <row r="79" spans="1:14" x14ac:dyDescent="0.25">
      <c r="A79" s="1"/>
      <c r="B79" s="1"/>
      <c r="C79" s="1"/>
      <c r="D79" s="1"/>
      <c r="E79" s="1" t="s">
        <v>75</v>
      </c>
      <c r="F79" s="1"/>
      <c r="G79" s="3">
        <v>1710.28</v>
      </c>
      <c r="H79" s="3">
        <v>2333.3200000000002</v>
      </c>
      <c r="I79" s="3">
        <f>ROUND((G79-H79),5)</f>
        <v>-623.04</v>
      </c>
      <c r="J79" s="23"/>
      <c r="K79" s="3">
        <v>1710.28</v>
      </c>
      <c r="L79" s="3">
        <v>3500</v>
      </c>
      <c r="M79" s="3">
        <f>ROUND((K79-L79),5)</f>
        <v>-1789.72</v>
      </c>
      <c r="N79" s="4">
        <f>ROUND(IF(L79=0, IF(K79=0, 0, 1), K79/L79),5)</f>
        <v>0.48864999999999997</v>
      </c>
    </row>
    <row r="80" spans="1:14" x14ac:dyDescent="0.25">
      <c r="A80" s="1"/>
      <c r="B80" s="1"/>
      <c r="C80" s="1"/>
      <c r="D80" s="1"/>
      <c r="E80" s="1" t="s">
        <v>76</v>
      </c>
      <c r="F80" s="1"/>
      <c r="G80" s="3">
        <v>0</v>
      </c>
      <c r="H80" s="3">
        <v>200</v>
      </c>
      <c r="I80" s="3">
        <f>ROUND((G80-H80),5)</f>
        <v>-200</v>
      </c>
      <c r="J80" s="23"/>
      <c r="K80" s="3">
        <v>0</v>
      </c>
      <c r="L80" s="3">
        <v>300</v>
      </c>
      <c r="M80" s="3">
        <f>ROUND((K80-L80),5)</f>
        <v>-300</v>
      </c>
      <c r="N80" s="4">
        <f>ROUND(IF(L80=0, IF(K80=0, 0, 1), K80/L80),5)</f>
        <v>0</v>
      </c>
    </row>
    <row r="81" spans="1:14" x14ac:dyDescent="0.25">
      <c r="A81" s="1"/>
      <c r="B81" s="1"/>
      <c r="C81" s="1"/>
      <c r="D81" s="1"/>
      <c r="E81" s="1" t="s">
        <v>77</v>
      </c>
      <c r="F81" s="1"/>
      <c r="G81" s="3">
        <v>610</v>
      </c>
      <c r="H81" s="3"/>
      <c r="I81" s="3"/>
      <c r="J81" s="23"/>
      <c r="K81" s="3">
        <v>610</v>
      </c>
      <c r="L81" s="3"/>
      <c r="M81" s="3"/>
      <c r="N81" s="4"/>
    </row>
    <row r="82" spans="1:14" x14ac:dyDescent="0.25">
      <c r="A82" s="1"/>
      <c r="B82" s="1"/>
      <c r="C82" s="1"/>
      <c r="D82" s="1"/>
      <c r="E82" s="1" t="s">
        <v>78</v>
      </c>
      <c r="F82" s="1"/>
      <c r="G82" s="3">
        <v>15180.81</v>
      </c>
      <c r="H82" s="3">
        <v>8666.69</v>
      </c>
      <c r="I82" s="3">
        <f>ROUND((G82-H82),5)</f>
        <v>6514.12</v>
      </c>
      <c r="J82" s="23"/>
      <c r="K82" s="3">
        <v>15180.81</v>
      </c>
      <c r="L82" s="3">
        <v>13000.01</v>
      </c>
      <c r="M82" s="3">
        <f>ROUND((K82-L82),5)</f>
        <v>2180.8000000000002</v>
      </c>
      <c r="N82" s="4">
        <f>ROUND(IF(L82=0, IF(K82=0, 0, 1), K82/L82),5)</f>
        <v>1.1677500000000001</v>
      </c>
    </row>
    <row r="83" spans="1:14" x14ac:dyDescent="0.25">
      <c r="A83" s="1"/>
      <c r="B83" s="1"/>
      <c r="C83" s="1"/>
      <c r="D83" s="1"/>
      <c r="E83" s="1" t="s">
        <v>79</v>
      </c>
      <c r="F83" s="1"/>
      <c r="G83" s="3"/>
      <c r="H83" s="3"/>
      <c r="I83" s="3"/>
      <c r="J83" s="23"/>
      <c r="K83" s="3"/>
      <c r="L83" s="3"/>
      <c r="M83" s="3"/>
      <c r="N83" s="4"/>
    </row>
    <row r="84" spans="1:14" x14ac:dyDescent="0.25">
      <c r="A84" s="1"/>
      <c r="B84" s="1"/>
      <c r="C84" s="1"/>
      <c r="D84" s="1"/>
      <c r="E84" s="1"/>
      <c r="F84" s="1" t="s">
        <v>80</v>
      </c>
      <c r="G84" s="3">
        <v>158.07</v>
      </c>
      <c r="H84" s="3">
        <v>333.32</v>
      </c>
      <c r="I84" s="3">
        <f t="shared" ref="I84:I91" si="3">ROUND((G84-H84),5)</f>
        <v>-175.25</v>
      </c>
      <c r="J84" s="23"/>
      <c r="K84" s="3">
        <v>158.07</v>
      </c>
      <c r="L84" s="3">
        <v>500</v>
      </c>
      <c r="M84" s="3">
        <f t="shared" ref="M84:M91" si="4">ROUND((K84-L84),5)</f>
        <v>-341.93</v>
      </c>
      <c r="N84" s="4">
        <f t="shared" ref="N84:N91" si="5">ROUND(IF(L84=0, IF(K84=0, 0, 1), K84/L84),5)</f>
        <v>0.31613999999999998</v>
      </c>
    </row>
    <row r="85" spans="1:14" ht="15.75" thickBot="1" x14ac:dyDescent="0.3">
      <c r="A85" s="1"/>
      <c r="B85" s="1"/>
      <c r="C85" s="1"/>
      <c r="D85" s="1"/>
      <c r="E85" s="1"/>
      <c r="F85" s="1" t="s">
        <v>81</v>
      </c>
      <c r="G85" s="5">
        <v>0</v>
      </c>
      <c r="H85" s="5">
        <v>0</v>
      </c>
      <c r="I85" s="5">
        <f t="shared" si="3"/>
        <v>0</v>
      </c>
      <c r="J85" s="23"/>
      <c r="K85" s="5">
        <v>0</v>
      </c>
      <c r="L85" s="5">
        <v>0</v>
      </c>
      <c r="M85" s="5">
        <f t="shared" si="4"/>
        <v>0</v>
      </c>
      <c r="N85" s="6">
        <f t="shared" si="5"/>
        <v>0</v>
      </c>
    </row>
    <row r="86" spans="1:14" x14ac:dyDescent="0.25">
      <c r="A86" s="1"/>
      <c r="B86" s="1"/>
      <c r="C86" s="1"/>
      <c r="D86" s="1"/>
      <c r="E86" s="1" t="s">
        <v>82</v>
      </c>
      <c r="F86" s="1"/>
      <c r="G86" s="3">
        <f>ROUND(SUM(G83:G85),5)</f>
        <v>158.07</v>
      </c>
      <c r="H86" s="3">
        <f>ROUND(SUM(H83:H85),5)</f>
        <v>333.32</v>
      </c>
      <c r="I86" s="3">
        <f t="shared" si="3"/>
        <v>-175.25</v>
      </c>
      <c r="J86" s="23"/>
      <c r="K86" s="3">
        <f>ROUND(SUM(K83:K85),5)</f>
        <v>158.07</v>
      </c>
      <c r="L86" s="3">
        <f>ROUND(SUM(L83:L85),5)</f>
        <v>500</v>
      </c>
      <c r="M86" s="3">
        <f t="shared" si="4"/>
        <v>-341.93</v>
      </c>
      <c r="N86" s="4">
        <f t="shared" si="5"/>
        <v>0.31613999999999998</v>
      </c>
    </row>
    <row r="87" spans="1:14" x14ac:dyDescent="0.25">
      <c r="A87" s="1"/>
      <c r="B87" s="1"/>
      <c r="C87" s="1"/>
      <c r="D87" s="1"/>
      <c r="E87" s="1" t="s">
        <v>83</v>
      </c>
      <c r="F87" s="1"/>
      <c r="G87" s="3">
        <v>12284.75</v>
      </c>
      <c r="H87" s="3">
        <v>10000.24</v>
      </c>
      <c r="I87" s="3">
        <f t="shared" si="3"/>
        <v>2284.5100000000002</v>
      </c>
      <c r="J87" s="23"/>
      <c r="K87" s="3">
        <v>12284.75</v>
      </c>
      <c r="L87" s="3">
        <v>15000.36</v>
      </c>
      <c r="M87" s="3">
        <f t="shared" si="4"/>
        <v>-2715.61</v>
      </c>
      <c r="N87" s="4">
        <f t="shared" si="5"/>
        <v>0.81896000000000002</v>
      </c>
    </row>
    <row r="88" spans="1:14" x14ac:dyDescent="0.25">
      <c r="A88" s="1"/>
      <c r="B88" s="1"/>
      <c r="C88" s="1"/>
      <c r="D88" s="1"/>
      <c r="E88" s="1" t="s">
        <v>84</v>
      </c>
      <c r="F88" s="1"/>
      <c r="G88" s="3">
        <v>1575.55</v>
      </c>
      <c r="H88" s="3">
        <v>1333.32</v>
      </c>
      <c r="I88" s="3">
        <f t="shared" si="3"/>
        <v>242.23</v>
      </c>
      <c r="J88" s="23"/>
      <c r="K88" s="3">
        <v>1575.55</v>
      </c>
      <c r="L88" s="3">
        <v>2000</v>
      </c>
      <c r="M88" s="3">
        <f t="shared" si="4"/>
        <v>-424.45</v>
      </c>
      <c r="N88" s="4">
        <f t="shared" si="5"/>
        <v>0.78778000000000004</v>
      </c>
    </row>
    <row r="89" spans="1:14" x14ac:dyDescent="0.25">
      <c r="A89" s="1"/>
      <c r="B89" s="1"/>
      <c r="C89" s="1"/>
      <c r="D89" s="1"/>
      <c r="E89" s="1" t="s">
        <v>85</v>
      </c>
      <c r="F89" s="1"/>
      <c r="G89" s="3">
        <v>3927.82</v>
      </c>
      <c r="H89" s="3">
        <v>5043.91</v>
      </c>
      <c r="I89" s="3">
        <f t="shared" si="3"/>
        <v>-1116.0899999999999</v>
      </c>
      <c r="J89" s="23"/>
      <c r="K89" s="3">
        <v>3927.82</v>
      </c>
      <c r="L89" s="3">
        <v>7565.87</v>
      </c>
      <c r="M89" s="3">
        <f t="shared" si="4"/>
        <v>-3638.05</v>
      </c>
      <c r="N89" s="4">
        <f t="shared" si="5"/>
        <v>0.51915</v>
      </c>
    </row>
    <row r="90" spans="1:14" x14ac:dyDescent="0.25">
      <c r="A90" s="1"/>
      <c r="B90" s="1"/>
      <c r="C90" s="1"/>
      <c r="D90" s="1"/>
      <c r="E90" s="1" t="s">
        <v>86</v>
      </c>
      <c r="F90" s="1"/>
      <c r="G90" s="3">
        <v>38740.480000000003</v>
      </c>
      <c r="H90" s="3">
        <v>38959.07</v>
      </c>
      <c r="I90" s="3">
        <f t="shared" si="3"/>
        <v>-218.59</v>
      </c>
      <c r="J90" s="23"/>
      <c r="K90" s="3">
        <v>38740.480000000003</v>
      </c>
      <c r="L90" s="3">
        <v>58438.63</v>
      </c>
      <c r="M90" s="3">
        <f t="shared" si="4"/>
        <v>-19698.150000000001</v>
      </c>
      <c r="N90" s="4">
        <f t="shared" si="5"/>
        <v>0.66293000000000002</v>
      </c>
    </row>
    <row r="91" spans="1:14" x14ac:dyDescent="0.25">
      <c r="A91" s="1"/>
      <c r="B91" s="1"/>
      <c r="C91" s="1"/>
      <c r="D91" s="1"/>
      <c r="E91" s="1" t="s">
        <v>87</v>
      </c>
      <c r="F91" s="1"/>
      <c r="G91" s="3">
        <v>2317.6799999999998</v>
      </c>
      <c r="H91" s="3">
        <v>4400</v>
      </c>
      <c r="I91" s="3">
        <f t="shared" si="3"/>
        <v>-2082.3200000000002</v>
      </c>
      <c r="J91" s="23"/>
      <c r="K91" s="3">
        <v>2317.6799999999998</v>
      </c>
      <c r="L91" s="3">
        <v>6600</v>
      </c>
      <c r="M91" s="3">
        <f t="shared" si="4"/>
        <v>-4282.32</v>
      </c>
      <c r="N91" s="4">
        <f t="shared" si="5"/>
        <v>0.35116000000000003</v>
      </c>
    </row>
    <row r="92" spans="1:14" x14ac:dyDescent="0.25">
      <c r="A92" s="1"/>
      <c r="B92" s="1"/>
      <c r="C92" s="1"/>
      <c r="D92" s="1"/>
      <c r="E92" s="1" t="s">
        <v>88</v>
      </c>
      <c r="F92" s="1"/>
      <c r="G92" s="3"/>
      <c r="H92" s="3"/>
      <c r="I92" s="3"/>
      <c r="J92" s="23"/>
      <c r="K92" s="3"/>
      <c r="L92" s="3"/>
      <c r="M92" s="3"/>
      <c r="N92" s="4"/>
    </row>
    <row r="93" spans="1:14" x14ac:dyDescent="0.25">
      <c r="A93" s="1"/>
      <c r="B93" s="1"/>
      <c r="C93" s="1"/>
      <c r="D93" s="1"/>
      <c r="E93" s="1"/>
      <c r="F93" s="1" t="s">
        <v>89</v>
      </c>
      <c r="G93" s="3">
        <v>1126.4000000000001</v>
      </c>
      <c r="H93" s="3"/>
      <c r="I93" s="3"/>
      <c r="J93" s="23"/>
      <c r="K93" s="3">
        <v>1126.4000000000001</v>
      </c>
      <c r="L93" s="3"/>
      <c r="M93" s="3"/>
      <c r="N93" s="4"/>
    </row>
    <row r="94" spans="1:14" x14ac:dyDescent="0.25">
      <c r="A94" s="1"/>
      <c r="B94" s="1"/>
      <c r="C94" s="1"/>
      <c r="D94" s="1"/>
      <c r="E94" s="1"/>
      <c r="F94" s="1" t="s">
        <v>90</v>
      </c>
      <c r="G94" s="3">
        <v>6122.4</v>
      </c>
      <c r="H94" s="3"/>
      <c r="I94" s="3"/>
      <c r="J94" s="23"/>
      <c r="K94" s="3">
        <v>6122.4</v>
      </c>
      <c r="L94" s="3"/>
      <c r="M94" s="3"/>
      <c r="N94" s="4"/>
    </row>
    <row r="95" spans="1:14" x14ac:dyDescent="0.25">
      <c r="A95" s="1"/>
      <c r="B95" s="1"/>
      <c r="C95" s="1"/>
      <c r="D95" s="1"/>
      <c r="E95" s="1"/>
      <c r="F95" s="1" t="s">
        <v>91</v>
      </c>
      <c r="G95" s="3">
        <v>7046.87</v>
      </c>
      <c r="H95" s="3"/>
      <c r="I95" s="3"/>
      <c r="J95" s="23"/>
      <c r="K95" s="3">
        <v>7046.87</v>
      </c>
      <c r="L95" s="3"/>
      <c r="M95" s="3"/>
      <c r="N95" s="4"/>
    </row>
    <row r="96" spans="1:14" x14ac:dyDescent="0.25">
      <c r="A96" s="1"/>
      <c r="B96" s="1"/>
      <c r="C96" s="1"/>
      <c r="D96" s="1"/>
      <c r="E96" s="1"/>
      <c r="F96" s="1" t="s">
        <v>92</v>
      </c>
      <c r="G96" s="3">
        <v>1247.18</v>
      </c>
      <c r="H96" s="3"/>
      <c r="I96" s="3"/>
      <c r="J96" s="23"/>
      <c r="K96" s="3">
        <v>1247.18</v>
      </c>
      <c r="L96" s="3"/>
      <c r="M96" s="3"/>
      <c r="N96" s="4"/>
    </row>
    <row r="97" spans="1:14" x14ac:dyDescent="0.25">
      <c r="A97" s="1"/>
      <c r="B97" s="1"/>
      <c r="C97" s="1"/>
      <c r="D97" s="1"/>
      <c r="E97" s="1"/>
      <c r="F97" s="1" t="s">
        <v>93</v>
      </c>
      <c r="G97" s="3">
        <v>1332.29</v>
      </c>
      <c r="H97" s="3"/>
      <c r="I97" s="3"/>
      <c r="J97" s="23"/>
      <c r="K97" s="3">
        <v>1332.29</v>
      </c>
      <c r="L97" s="3"/>
      <c r="M97" s="3"/>
      <c r="N97" s="4"/>
    </row>
    <row r="98" spans="1:14" x14ac:dyDescent="0.25">
      <c r="A98" s="1"/>
      <c r="B98" s="1"/>
      <c r="C98" s="1"/>
      <c r="D98" s="1"/>
      <c r="E98" s="1"/>
      <c r="F98" s="1" t="s">
        <v>94</v>
      </c>
      <c r="G98" s="3">
        <v>4244.88</v>
      </c>
      <c r="H98" s="3"/>
      <c r="I98" s="3"/>
      <c r="J98" s="23"/>
      <c r="K98" s="3">
        <v>4244.88</v>
      </c>
      <c r="L98" s="3"/>
      <c r="M98" s="3"/>
      <c r="N98" s="4"/>
    </row>
    <row r="99" spans="1:14" x14ac:dyDescent="0.25">
      <c r="A99" s="1"/>
      <c r="B99" s="1"/>
      <c r="C99" s="1"/>
      <c r="D99" s="1"/>
      <c r="E99" s="1"/>
      <c r="F99" s="1" t="s">
        <v>95</v>
      </c>
      <c r="G99" s="3">
        <v>47.45</v>
      </c>
      <c r="H99" s="3"/>
      <c r="I99" s="3"/>
      <c r="J99" s="23"/>
      <c r="K99" s="3">
        <v>47.45</v>
      </c>
      <c r="L99" s="3"/>
      <c r="M99" s="3"/>
      <c r="N99" s="4"/>
    </row>
    <row r="100" spans="1:14" ht="15.75" thickBot="1" x14ac:dyDescent="0.3">
      <c r="A100" s="1"/>
      <c r="B100" s="1"/>
      <c r="C100" s="1"/>
      <c r="D100" s="1"/>
      <c r="E100" s="1"/>
      <c r="F100" s="1" t="s">
        <v>96</v>
      </c>
      <c r="G100" s="5">
        <v>31.01</v>
      </c>
      <c r="H100" s="5">
        <v>22907.22</v>
      </c>
      <c r="I100" s="5">
        <f>ROUND((G100-H100),5)</f>
        <v>-22876.21</v>
      </c>
      <c r="J100" s="23"/>
      <c r="K100" s="5">
        <v>31.01</v>
      </c>
      <c r="L100" s="5">
        <v>34360.82</v>
      </c>
      <c r="M100" s="5">
        <f>ROUND((K100-L100),5)</f>
        <v>-34329.81</v>
      </c>
      <c r="N100" s="6">
        <f>ROUND(IF(L100=0, IF(K100=0, 0, 1), K100/L100),5)</f>
        <v>8.9999999999999998E-4</v>
      </c>
    </row>
    <row r="101" spans="1:14" x14ac:dyDescent="0.25">
      <c r="A101" s="1"/>
      <c r="B101" s="1"/>
      <c r="C101" s="1"/>
      <c r="D101" s="1"/>
      <c r="E101" s="1" t="s">
        <v>97</v>
      </c>
      <c r="F101" s="1"/>
      <c r="G101" s="3">
        <f>ROUND(SUM(G92:G100),5)</f>
        <v>21198.48</v>
      </c>
      <c r="H101" s="3">
        <f>ROUND(SUM(H92:H100),5)</f>
        <v>22907.22</v>
      </c>
      <c r="I101" s="3">
        <f>ROUND((G101-H101),5)</f>
        <v>-1708.74</v>
      </c>
      <c r="J101" s="23"/>
      <c r="K101" s="3">
        <f>ROUND(SUM(K92:K100),5)</f>
        <v>21198.48</v>
      </c>
      <c r="L101" s="3">
        <f>ROUND(SUM(L92:L100),5)</f>
        <v>34360.82</v>
      </c>
      <c r="M101" s="3">
        <f>ROUND((K101-L101),5)</f>
        <v>-13162.34</v>
      </c>
      <c r="N101" s="4">
        <f>ROUND(IF(L101=0, IF(K101=0, 0, 1), K101/L101),5)</f>
        <v>0.61694000000000004</v>
      </c>
    </row>
    <row r="102" spans="1:14" x14ac:dyDescent="0.25">
      <c r="A102" s="1"/>
      <c r="B102" s="1"/>
      <c r="C102" s="1"/>
      <c r="D102" s="1"/>
      <c r="E102" s="1" t="s">
        <v>98</v>
      </c>
      <c r="F102" s="1"/>
      <c r="G102" s="3">
        <v>6001</v>
      </c>
      <c r="H102" s="3">
        <v>6560.01</v>
      </c>
      <c r="I102" s="3">
        <f>ROUND((G102-H102),5)</f>
        <v>-559.01</v>
      </c>
      <c r="J102" s="23"/>
      <c r="K102" s="3">
        <v>6001</v>
      </c>
      <c r="L102" s="3">
        <v>9840.01</v>
      </c>
      <c r="M102" s="3">
        <f>ROUND((K102-L102),5)</f>
        <v>-3839.01</v>
      </c>
      <c r="N102" s="4">
        <f>ROUND(IF(L102=0, IF(K102=0, 0, 1), K102/L102),5)</f>
        <v>0.60985999999999996</v>
      </c>
    </row>
    <row r="103" spans="1:14" ht="15.75" thickBot="1" x14ac:dyDescent="0.3">
      <c r="A103" s="1"/>
      <c r="B103" s="1"/>
      <c r="C103" s="1"/>
      <c r="D103" s="1"/>
      <c r="E103" s="1" t="s">
        <v>99</v>
      </c>
      <c r="F103" s="1"/>
      <c r="G103" s="5">
        <v>-1674.01</v>
      </c>
      <c r="H103" s="5"/>
      <c r="I103" s="5"/>
      <c r="J103" s="23"/>
      <c r="K103" s="5">
        <v>-1674.01</v>
      </c>
      <c r="L103" s="5"/>
      <c r="M103" s="5"/>
      <c r="N103" s="6"/>
    </row>
    <row r="104" spans="1:14" x14ac:dyDescent="0.25">
      <c r="A104" s="1"/>
      <c r="B104" s="1"/>
      <c r="C104" s="1"/>
      <c r="D104" s="1" t="s">
        <v>100</v>
      </c>
      <c r="E104" s="1"/>
      <c r="F104" s="1"/>
      <c r="G104" s="3">
        <f>ROUND(SUM(G75:G82)+SUM(G86:G91)+SUM(G101:G103),5)</f>
        <v>114433.08</v>
      </c>
      <c r="H104" s="3">
        <f>ROUND(SUM(H75:H82)+SUM(H86:H91)+SUM(H101:H103),5)</f>
        <v>108737.1</v>
      </c>
      <c r="I104" s="3">
        <f>ROUND((G104-H104),5)</f>
        <v>5695.98</v>
      </c>
      <c r="J104" s="23"/>
      <c r="K104" s="3">
        <f>ROUND(SUM(K75:K82)+SUM(K86:K91)+SUM(K101:K103),5)</f>
        <v>114433.08</v>
      </c>
      <c r="L104" s="3">
        <f>ROUND(SUM(L75:L82)+SUM(L86:L91)+SUM(L101:L103),5)</f>
        <v>163105.70000000001</v>
      </c>
      <c r="M104" s="3">
        <f>ROUND((K104-L104),5)</f>
        <v>-48672.62</v>
      </c>
      <c r="N104" s="4">
        <f>ROUND(IF(L104=0, IF(K104=0, 0, 1), K104/L104),5)</f>
        <v>0.70159000000000005</v>
      </c>
    </row>
    <row r="105" spans="1:14" x14ac:dyDescent="0.25">
      <c r="A105" s="1"/>
      <c r="B105" s="1"/>
      <c r="C105" s="1"/>
      <c r="D105" s="1" t="s">
        <v>101</v>
      </c>
      <c r="E105" s="1"/>
      <c r="F105" s="1"/>
      <c r="G105" s="3">
        <v>5658.44</v>
      </c>
      <c r="H105" s="3">
        <v>5829.37</v>
      </c>
      <c r="I105" s="3">
        <f>ROUND((G105-H105),5)</f>
        <v>-170.93</v>
      </c>
      <c r="J105" s="23"/>
      <c r="K105" s="3">
        <v>5658.44</v>
      </c>
      <c r="L105" s="3">
        <v>8744.0499999999993</v>
      </c>
      <c r="M105" s="3">
        <f>ROUND((K105-L105),5)</f>
        <v>-3085.61</v>
      </c>
      <c r="N105" s="4">
        <f>ROUND(IF(L105=0, IF(K105=0, 0, 1), K105/L105),5)</f>
        <v>0.64712000000000003</v>
      </c>
    </row>
    <row r="106" spans="1:14" x14ac:dyDescent="0.25">
      <c r="A106" s="1"/>
      <c r="B106" s="1"/>
      <c r="C106" s="1"/>
      <c r="D106" s="1" t="s">
        <v>102</v>
      </c>
      <c r="E106" s="1"/>
      <c r="F106" s="1"/>
      <c r="G106" s="3"/>
      <c r="H106" s="3"/>
      <c r="I106" s="3"/>
      <c r="J106" s="23"/>
      <c r="K106" s="3"/>
      <c r="L106" s="3"/>
      <c r="M106" s="3"/>
      <c r="N106" s="4"/>
    </row>
    <row r="107" spans="1:14" x14ac:dyDescent="0.25">
      <c r="A107" s="1"/>
      <c r="B107" s="1"/>
      <c r="C107" s="1"/>
      <c r="D107" s="1"/>
      <c r="E107" s="1" t="s">
        <v>103</v>
      </c>
      <c r="F107" s="1"/>
      <c r="G107" s="3">
        <v>810.5</v>
      </c>
      <c r="H107" s="3"/>
      <c r="I107" s="3"/>
      <c r="J107" s="23"/>
      <c r="K107" s="3">
        <v>810.5</v>
      </c>
      <c r="L107" s="3"/>
      <c r="M107" s="3"/>
      <c r="N107" s="4"/>
    </row>
    <row r="108" spans="1:14" x14ac:dyDescent="0.25">
      <c r="A108" s="1"/>
      <c r="B108" s="1"/>
      <c r="C108" s="1"/>
      <c r="D108" s="1"/>
      <c r="E108" s="1" t="s">
        <v>104</v>
      </c>
      <c r="F108" s="1"/>
      <c r="G108" s="3"/>
      <c r="H108" s="3"/>
      <c r="I108" s="3"/>
      <c r="J108" s="23"/>
      <c r="K108" s="3"/>
      <c r="L108" s="3"/>
      <c r="M108" s="3"/>
      <c r="N108" s="4"/>
    </row>
    <row r="109" spans="1:14" x14ac:dyDescent="0.25">
      <c r="A109" s="1"/>
      <c r="B109" s="1"/>
      <c r="C109" s="1"/>
      <c r="D109" s="1"/>
      <c r="E109" s="1"/>
      <c r="F109" s="1" t="s">
        <v>105</v>
      </c>
      <c r="G109" s="3">
        <v>189.5</v>
      </c>
      <c r="H109" s="3"/>
      <c r="I109" s="3"/>
      <c r="J109" s="23"/>
      <c r="K109" s="3">
        <v>189.5</v>
      </c>
      <c r="L109" s="3"/>
      <c r="M109" s="3"/>
      <c r="N109" s="4"/>
    </row>
    <row r="110" spans="1:14" ht="15.75" thickBot="1" x14ac:dyDescent="0.3">
      <c r="A110" s="1"/>
      <c r="B110" s="1"/>
      <c r="C110" s="1"/>
      <c r="D110" s="1"/>
      <c r="E110" s="1"/>
      <c r="F110" s="1" t="s">
        <v>106</v>
      </c>
      <c r="G110" s="5">
        <v>20.56</v>
      </c>
      <c r="H110" s="3"/>
      <c r="I110" s="3"/>
      <c r="J110" s="23"/>
      <c r="K110" s="5">
        <v>20.56</v>
      </c>
      <c r="L110" s="3"/>
      <c r="M110" s="3"/>
      <c r="N110" s="4"/>
    </row>
    <row r="111" spans="1:14" x14ac:dyDescent="0.25">
      <c r="A111" s="1"/>
      <c r="B111" s="1"/>
      <c r="C111" s="1"/>
      <c r="D111" s="1"/>
      <c r="E111" s="1" t="s">
        <v>107</v>
      </c>
      <c r="F111" s="1"/>
      <c r="G111" s="3">
        <f>ROUND(SUM(G108:G110),5)</f>
        <v>210.06</v>
      </c>
      <c r="H111" s="3"/>
      <c r="I111" s="3"/>
      <c r="J111" s="23"/>
      <c r="K111" s="3">
        <f>ROUND(SUM(K108:K110),5)</f>
        <v>210.06</v>
      </c>
      <c r="L111" s="3"/>
      <c r="M111" s="3"/>
      <c r="N111" s="4"/>
    </row>
    <row r="112" spans="1:14" x14ac:dyDescent="0.25">
      <c r="A112" s="1"/>
      <c r="B112" s="1"/>
      <c r="C112" s="1"/>
      <c r="D112" s="1"/>
      <c r="E112" s="1" t="s">
        <v>108</v>
      </c>
      <c r="F112" s="1"/>
      <c r="G112" s="3">
        <v>53.53</v>
      </c>
      <c r="H112" s="3"/>
      <c r="I112" s="3"/>
      <c r="J112" s="23"/>
      <c r="K112" s="3">
        <v>53.53</v>
      </c>
      <c r="L112" s="3"/>
      <c r="M112" s="3"/>
      <c r="N112" s="4"/>
    </row>
    <row r="113" spans="1:14" ht="15.75" thickBot="1" x14ac:dyDescent="0.3">
      <c r="A113" s="1"/>
      <c r="B113" s="1"/>
      <c r="C113" s="1"/>
      <c r="D113" s="1"/>
      <c r="E113" s="1" t="s">
        <v>109</v>
      </c>
      <c r="F113" s="1"/>
      <c r="G113" s="5">
        <v>-1480</v>
      </c>
      <c r="H113" s="3"/>
      <c r="I113" s="3"/>
      <c r="J113" s="23"/>
      <c r="K113" s="5">
        <v>-1480</v>
      </c>
      <c r="L113" s="3"/>
      <c r="M113" s="3"/>
      <c r="N113" s="4"/>
    </row>
    <row r="114" spans="1:14" x14ac:dyDescent="0.25">
      <c r="A114" s="1"/>
      <c r="B114" s="1"/>
      <c r="C114" s="1"/>
      <c r="D114" s="1" t="s">
        <v>110</v>
      </c>
      <c r="E114" s="1"/>
      <c r="F114" s="1"/>
      <c r="G114" s="3">
        <f>ROUND(SUM(G106:G107)+SUM(G111:G113),5)</f>
        <v>-405.91</v>
      </c>
      <c r="H114" s="3"/>
      <c r="I114" s="3"/>
      <c r="J114" s="23"/>
      <c r="K114" s="3">
        <f>ROUND(SUM(K106:K107)+SUM(K111:K113),5)</f>
        <v>-405.91</v>
      </c>
      <c r="L114" s="3"/>
      <c r="M114" s="3"/>
      <c r="N114" s="4"/>
    </row>
    <row r="115" spans="1:14" ht="15.75" thickBot="1" x14ac:dyDescent="0.3">
      <c r="A115" s="1"/>
      <c r="B115" s="1"/>
      <c r="C115" s="1"/>
      <c r="D115" s="1" t="s">
        <v>111</v>
      </c>
      <c r="E115" s="1"/>
      <c r="F115" s="1"/>
      <c r="G115" s="3"/>
      <c r="H115" s="3"/>
      <c r="I115" s="3"/>
      <c r="J115" s="23"/>
      <c r="K115" s="3"/>
      <c r="L115" s="3"/>
      <c r="M115" s="3"/>
      <c r="N115" s="4"/>
    </row>
    <row r="116" spans="1:14" hidden="1" x14ac:dyDescent="0.25">
      <c r="A116" s="1"/>
      <c r="B116" s="1"/>
      <c r="C116" s="1"/>
      <c r="D116" s="1"/>
      <c r="E116" s="1" t="s">
        <v>112</v>
      </c>
      <c r="F116" s="1"/>
      <c r="G116" s="3">
        <v>690</v>
      </c>
      <c r="H116" s="3"/>
      <c r="I116" s="3"/>
      <c r="J116" s="23"/>
      <c r="K116" s="3">
        <v>690</v>
      </c>
      <c r="L116" s="3"/>
      <c r="M116" s="3"/>
      <c r="N116" s="4"/>
    </row>
    <row r="117" spans="1:14" hidden="1" x14ac:dyDescent="0.25">
      <c r="A117" s="1"/>
      <c r="B117" s="1"/>
      <c r="C117" s="1"/>
      <c r="D117" s="1"/>
      <c r="E117" s="1" t="s">
        <v>113</v>
      </c>
      <c r="F117" s="1"/>
      <c r="G117" s="3">
        <v>20365.78</v>
      </c>
      <c r="H117" s="3">
        <v>6666.68</v>
      </c>
      <c r="I117" s="3">
        <f>ROUND((G117-H117),5)</f>
        <v>13699.1</v>
      </c>
      <c r="J117" s="23"/>
      <c r="K117" s="3">
        <v>20365.78</v>
      </c>
      <c r="L117" s="3">
        <v>10000</v>
      </c>
      <c r="M117" s="3">
        <f>ROUND((K117-L117),5)</f>
        <v>10365.780000000001</v>
      </c>
      <c r="N117" s="4">
        <f>ROUND(IF(L117=0, IF(K117=0, 0, 1), K117/L117),5)</f>
        <v>2.0365799999999998</v>
      </c>
    </row>
    <row r="118" spans="1:14" hidden="1" x14ac:dyDescent="0.25">
      <c r="A118" s="1"/>
      <c r="B118" s="1"/>
      <c r="C118" s="1"/>
      <c r="D118" s="1"/>
      <c r="E118" s="1" t="s">
        <v>114</v>
      </c>
      <c r="F118" s="1"/>
      <c r="G118" s="3">
        <v>5738.28</v>
      </c>
      <c r="H118" s="3"/>
      <c r="I118" s="3"/>
      <c r="J118" s="23"/>
      <c r="K118" s="3">
        <v>5738.28</v>
      </c>
      <c r="L118" s="3"/>
      <c r="M118" s="3"/>
      <c r="N118" s="4"/>
    </row>
    <row r="119" spans="1:14" hidden="1" x14ac:dyDescent="0.25">
      <c r="A119" s="1"/>
      <c r="B119" s="1"/>
      <c r="C119" s="1"/>
      <c r="D119" s="1"/>
      <c r="E119" s="1" t="s">
        <v>115</v>
      </c>
      <c r="F119" s="1"/>
      <c r="G119" s="3">
        <v>1277.07</v>
      </c>
      <c r="H119" s="3"/>
      <c r="I119" s="3"/>
      <c r="J119" s="23"/>
      <c r="K119" s="3">
        <v>1277.07</v>
      </c>
      <c r="L119" s="3"/>
      <c r="M119" s="3"/>
      <c r="N119" s="4"/>
    </row>
    <row r="120" spans="1:14" hidden="1" x14ac:dyDescent="0.25">
      <c r="A120" s="1"/>
      <c r="B120" s="1"/>
      <c r="C120" s="1"/>
      <c r="D120" s="1"/>
      <c r="E120" s="1" t="s">
        <v>116</v>
      </c>
      <c r="F120" s="1"/>
      <c r="G120" s="3">
        <v>11235</v>
      </c>
      <c r="H120" s="3">
        <v>10000</v>
      </c>
      <c r="I120" s="3">
        <f t="shared" ref="I120:I134" si="6">ROUND((G120-H120),5)</f>
        <v>1235</v>
      </c>
      <c r="J120" s="23"/>
      <c r="K120" s="3">
        <v>11235</v>
      </c>
      <c r="L120" s="3">
        <v>15000</v>
      </c>
      <c r="M120" s="3">
        <f t="shared" ref="M120:M134" si="7">ROUND((K120-L120),5)</f>
        <v>-3765</v>
      </c>
      <c r="N120" s="4">
        <f t="shared" ref="N120:N134" si="8">ROUND(IF(L120=0, IF(K120=0, 0, 1), K120/L120),5)</f>
        <v>0.749</v>
      </c>
    </row>
    <row r="121" spans="1:14" hidden="1" x14ac:dyDescent="0.25">
      <c r="A121" s="1"/>
      <c r="B121" s="1"/>
      <c r="C121" s="1"/>
      <c r="D121" s="1"/>
      <c r="E121" s="1" t="s">
        <v>117</v>
      </c>
      <c r="F121" s="1"/>
      <c r="G121" s="3">
        <v>22055.35</v>
      </c>
      <c r="H121" s="3">
        <v>21569.31</v>
      </c>
      <c r="I121" s="3">
        <f t="shared" si="6"/>
        <v>486.04</v>
      </c>
      <c r="J121" s="23"/>
      <c r="K121" s="3">
        <v>22055.35</v>
      </c>
      <c r="L121" s="3">
        <v>32353.99</v>
      </c>
      <c r="M121" s="3">
        <f t="shared" si="7"/>
        <v>-10298.64</v>
      </c>
      <c r="N121" s="4">
        <f t="shared" si="8"/>
        <v>0.68169000000000002</v>
      </c>
    </row>
    <row r="122" spans="1:14" hidden="1" x14ac:dyDescent="0.25">
      <c r="A122" s="1"/>
      <c r="B122" s="1"/>
      <c r="C122" s="1"/>
      <c r="D122" s="1"/>
      <c r="E122" s="1" t="s">
        <v>118</v>
      </c>
      <c r="F122" s="1"/>
      <c r="G122" s="3">
        <v>20788.28</v>
      </c>
      <c r="H122" s="3">
        <v>20800</v>
      </c>
      <c r="I122" s="3">
        <f t="shared" si="6"/>
        <v>-11.72</v>
      </c>
      <c r="J122" s="23"/>
      <c r="K122" s="3">
        <v>20788.28</v>
      </c>
      <c r="L122" s="3">
        <v>31200</v>
      </c>
      <c r="M122" s="3">
        <f t="shared" si="7"/>
        <v>-10411.719999999999</v>
      </c>
      <c r="N122" s="4">
        <f t="shared" si="8"/>
        <v>0.66629000000000005</v>
      </c>
    </row>
    <row r="123" spans="1:14" hidden="1" x14ac:dyDescent="0.25">
      <c r="A123" s="1"/>
      <c r="B123" s="1"/>
      <c r="C123" s="1"/>
      <c r="D123" s="1"/>
      <c r="E123" s="1" t="s">
        <v>119</v>
      </c>
      <c r="F123" s="1"/>
      <c r="G123" s="3">
        <v>20365.78</v>
      </c>
      <c r="H123" s="3">
        <v>19801.32</v>
      </c>
      <c r="I123" s="3">
        <f t="shared" si="6"/>
        <v>564.46</v>
      </c>
      <c r="J123" s="23"/>
      <c r="K123" s="3">
        <v>20365.78</v>
      </c>
      <c r="L123" s="3">
        <v>29702</v>
      </c>
      <c r="M123" s="3">
        <f t="shared" si="7"/>
        <v>-9336.2199999999993</v>
      </c>
      <c r="N123" s="4">
        <f t="shared" si="8"/>
        <v>0.68567</v>
      </c>
    </row>
    <row r="124" spans="1:14" hidden="1" x14ac:dyDescent="0.25">
      <c r="A124" s="1"/>
      <c r="B124" s="1"/>
      <c r="C124" s="1"/>
      <c r="D124" s="1"/>
      <c r="E124" s="1" t="s">
        <v>120</v>
      </c>
      <c r="F124" s="1"/>
      <c r="G124" s="3">
        <v>6948.28</v>
      </c>
      <c r="H124" s="3">
        <v>7072</v>
      </c>
      <c r="I124" s="3">
        <f t="shared" si="6"/>
        <v>-123.72</v>
      </c>
      <c r="J124" s="23"/>
      <c r="K124" s="3">
        <v>6948.28</v>
      </c>
      <c r="L124" s="3">
        <v>10608</v>
      </c>
      <c r="M124" s="3">
        <f t="shared" si="7"/>
        <v>-3659.72</v>
      </c>
      <c r="N124" s="4">
        <f t="shared" si="8"/>
        <v>0.65500000000000003</v>
      </c>
    </row>
    <row r="125" spans="1:14" hidden="1" x14ac:dyDescent="0.25">
      <c r="A125" s="1"/>
      <c r="B125" s="1"/>
      <c r="C125" s="1"/>
      <c r="D125" s="1"/>
      <c r="E125" s="1" t="s">
        <v>121</v>
      </c>
      <c r="F125" s="1"/>
      <c r="G125" s="3">
        <v>46317.120000000003</v>
      </c>
      <c r="H125" s="3">
        <v>44879.99</v>
      </c>
      <c r="I125" s="3">
        <f t="shared" si="6"/>
        <v>1437.13</v>
      </c>
      <c r="J125" s="23"/>
      <c r="K125" s="3">
        <v>46317.120000000003</v>
      </c>
      <c r="L125" s="3">
        <v>67319.990000000005</v>
      </c>
      <c r="M125" s="3">
        <f t="shared" si="7"/>
        <v>-21002.87</v>
      </c>
      <c r="N125" s="4">
        <f t="shared" si="8"/>
        <v>0.68801000000000001</v>
      </c>
    </row>
    <row r="126" spans="1:14" hidden="1" x14ac:dyDescent="0.25">
      <c r="A126" s="1"/>
      <c r="B126" s="1"/>
      <c r="C126" s="1"/>
      <c r="D126" s="1"/>
      <c r="E126" s="1" t="s">
        <v>122</v>
      </c>
      <c r="F126" s="1"/>
      <c r="G126" s="3">
        <v>116139.95</v>
      </c>
      <c r="H126" s="3">
        <v>95542</v>
      </c>
      <c r="I126" s="3">
        <f t="shared" si="6"/>
        <v>20597.95</v>
      </c>
      <c r="J126" s="23"/>
      <c r="K126" s="3">
        <v>116139.95</v>
      </c>
      <c r="L126" s="3">
        <v>143313</v>
      </c>
      <c r="M126" s="3">
        <f t="shared" si="7"/>
        <v>-27173.05</v>
      </c>
      <c r="N126" s="4">
        <f t="shared" si="8"/>
        <v>0.81039000000000005</v>
      </c>
    </row>
    <row r="127" spans="1:14" hidden="1" x14ac:dyDescent="0.25">
      <c r="A127" s="1"/>
      <c r="B127" s="1"/>
      <c r="C127" s="1"/>
      <c r="D127" s="1"/>
      <c r="E127" s="1" t="s">
        <v>123</v>
      </c>
      <c r="F127" s="1"/>
      <c r="G127" s="3">
        <v>18503.18</v>
      </c>
      <c r="H127" s="3">
        <v>17821.32</v>
      </c>
      <c r="I127" s="3">
        <f t="shared" si="6"/>
        <v>681.86</v>
      </c>
      <c r="J127" s="23"/>
      <c r="K127" s="3">
        <v>18503.18</v>
      </c>
      <c r="L127" s="3">
        <v>26732</v>
      </c>
      <c r="M127" s="3">
        <f t="shared" si="7"/>
        <v>-8228.82</v>
      </c>
      <c r="N127" s="4">
        <f t="shared" si="8"/>
        <v>0.69216999999999995</v>
      </c>
    </row>
    <row r="128" spans="1:14" hidden="1" x14ac:dyDescent="0.25">
      <c r="A128" s="1"/>
      <c r="B128" s="1"/>
      <c r="C128" s="1"/>
      <c r="D128" s="1"/>
      <c r="E128" s="1" t="s">
        <v>124</v>
      </c>
      <c r="F128" s="1"/>
      <c r="G128" s="3">
        <v>10793.1</v>
      </c>
      <c r="H128" s="3">
        <v>17821.32</v>
      </c>
      <c r="I128" s="3">
        <f t="shared" si="6"/>
        <v>-7028.22</v>
      </c>
      <c r="J128" s="23"/>
      <c r="K128" s="3">
        <v>10793.1</v>
      </c>
      <c r="L128" s="3">
        <v>26732</v>
      </c>
      <c r="M128" s="3">
        <f t="shared" si="7"/>
        <v>-15938.9</v>
      </c>
      <c r="N128" s="4">
        <f t="shared" si="8"/>
        <v>0.40375</v>
      </c>
    </row>
    <row r="129" spans="1:14" hidden="1" x14ac:dyDescent="0.25">
      <c r="A129" s="1"/>
      <c r="B129" s="1"/>
      <c r="C129" s="1"/>
      <c r="D129" s="1"/>
      <c r="E129" s="1" t="s">
        <v>125</v>
      </c>
      <c r="F129" s="1"/>
      <c r="G129" s="3">
        <v>1053.1400000000001</v>
      </c>
      <c r="H129" s="3">
        <v>1000</v>
      </c>
      <c r="I129" s="3">
        <f t="shared" si="6"/>
        <v>53.14</v>
      </c>
      <c r="J129" s="23"/>
      <c r="K129" s="3">
        <v>1053.1400000000001</v>
      </c>
      <c r="L129" s="3">
        <v>1500</v>
      </c>
      <c r="M129" s="3">
        <f t="shared" si="7"/>
        <v>-446.86</v>
      </c>
      <c r="N129" s="4">
        <f t="shared" si="8"/>
        <v>0.70208999999999999</v>
      </c>
    </row>
    <row r="130" spans="1:14" hidden="1" x14ac:dyDescent="0.25">
      <c r="A130" s="1"/>
      <c r="B130" s="1"/>
      <c r="C130" s="1"/>
      <c r="D130" s="1"/>
      <c r="E130" s="1" t="s">
        <v>126</v>
      </c>
      <c r="F130" s="1"/>
      <c r="G130" s="3">
        <v>12026.88</v>
      </c>
      <c r="H130" s="3">
        <v>12729.6</v>
      </c>
      <c r="I130" s="3">
        <f t="shared" si="6"/>
        <v>-702.72</v>
      </c>
      <c r="J130" s="23"/>
      <c r="K130" s="3">
        <v>12026.88</v>
      </c>
      <c r="L130" s="3">
        <v>19094.400000000001</v>
      </c>
      <c r="M130" s="3">
        <f t="shared" si="7"/>
        <v>-7067.52</v>
      </c>
      <c r="N130" s="4">
        <f t="shared" si="8"/>
        <v>0.62985999999999998</v>
      </c>
    </row>
    <row r="131" spans="1:14" ht="15.75" hidden="1" thickBot="1" x14ac:dyDescent="0.3">
      <c r="A131" s="1"/>
      <c r="B131" s="1"/>
      <c r="C131" s="1"/>
      <c r="D131" s="1"/>
      <c r="E131" s="1" t="s">
        <v>127</v>
      </c>
      <c r="F131" s="1"/>
      <c r="G131" s="7">
        <v>10774</v>
      </c>
      <c r="H131" s="7">
        <v>35713.32</v>
      </c>
      <c r="I131" s="7">
        <f t="shared" si="6"/>
        <v>-24939.32</v>
      </c>
      <c r="J131" s="23"/>
      <c r="K131" s="7">
        <v>10774</v>
      </c>
      <c r="L131" s="7">
        <v>53570</v>
      </c>
      <c r="M131" s="7">
        <f t="shared" si="7"/>
        <v>-42796</v>
      </c>
      <c r="N131" s="9">
        <f t="shared" si="8"/>
        <v>0.20111999999999999</v>
      </c>
    </row>
    <row r="132" spans="1:14" ht="15.75" thickBot="1" x14ac:dyDescent="0.3">
      <c r="A132" s="1"/>
      <c r="B132" s="1"/>
      <c r="C132" s="1"/>
      <c r="D132" s="1" t="s">
        <v>128</v>
      </c>
      <c r="E132" s="1"/>
      <c r="F132" s="1"/>
      <c r="G132" s="8">
        <f>ROUND(SUM(G115:G131),5)</f>
        <v>325071.19</v>
      </c>
      <c r="H132" s="8">
        <f>ROUND(SUM(H115:H131),5)</f>
        <v>311416.86</v>
      </c>
      <c r="I132" s="8">
        <f t="shared" si="6"/>
        <v>13654.33</v>
      </c>
      <c r="J132" s="23"/>
      <c r="K132" s="8">
        <f>ROUND(SUM(K115:K131),5)</f>
        <v>325071.19</v>
      </c>
      <c r="L132" s="8">
        <f>ROUND(SUM(L115:L131),5)</f>
        <v>467125.38</v>
      </c>
      <c r="M132" s="8">
        <f t="shared" si="7"/>
        <v>-142054.19</v>
      </c>
      <c r="N132" s="12">
        <f t="shared" si="8"/>
        <v>0.69589999999999996</v>
      </c>
    </row>
    <row r="133" spans="1:14" ht="15.75" thickBot="1" x14ac:dyDescent="0.3">
      <c r="A133" s="1"/>
      <c r="B133" s="1"/>
      <c r="C133" s="1" t="s">
        <v>129</v>
      </c>
      <c r="D133" s="1"/>
      <c r="E133" s="1"/>
      <c r="F133" s="1"/>
      <c r="G133" s="8">
        <f>ROUND(G47+G53+G58+G69+SUM(G73:G74)+SUM(G104:G105)+G114+G132,5)</f>
        <v>563577.43999999994</v>
      </c>
      <c r="H133" s="8">
        <f>ROUND(H47+H53+H58+H69+SUM(H73:H74)+SUM(H104:H105)+H114+H132,5)</f>
        <v>537495.14</v>
      </c>
      <c r="I133" s="8">
        <f t="shared" si="6"/>
        <v>26082.3</v>
      </c>
      <c r="J133" s="23"/>
      <c r="K133" s="8">
        <f>ROUND(K47+K53+K58+K69+SUM(K73:K74)+SUM(K104:K105)+K114+K132,5)</f>
        <v>563577.43999999994</v>
      </c>
      <c r="L133" s="8">
        <f>ROUND(L47+L53+L58+L69+SUM(L73:L74)+SUM(L104:L105)+L114+L132,5)</f>
        <v>802742.9</v>
      </c>
      <c r="M133" s="8">
        <f t="shared" si="7"/>
        <v>-239165.46</v>
      </c>
      <c r="N133" s="12">
        <f t="shared" si="8"/>
        <v>0.70206000000000002</v>
      </c>
    </row>
    <row r="134" spans="1:14" s="15" customFormat="1" ht="15.75" thickBot="1" x14ac:dyDescent="0.3">
      <c r="A134" s="1" t="s">
        <v>130</v>
      </c>
      <c r="B134" s="1"/>
      <c r="C134" s="1"/>
      <c r="D134" s="1"/>
      <c r="E134" s="1"/>
      <c r="F134" s="1"/>
      <c r="G134" s="13">
        <f>ROUND(G46-G133,5)</f>
        <v>20081.810000000001</v>
      </c>
      <c r="H134" s="13">
        <f>ROUND(H46-H133,5)</f>
        <v>44921.57</v>
      </c>
      <c r="I134" s="13">
        <f t="shared" si="6"/>
        <v>-24839.759999999998</v>
      </c>
      <c r="J134" s="23"/>
      <c r="K134" s="13">
        <f>ROUND(K46-K133,5)</f>
        <v>20081.810000000001</v>
      </c>
      <c r="L134" s="13">
        <f>ROUND(L46-L133,5)</f>
        <v>46543</v>
      </c>
      <c r="M134" s="13">
        <f t="shared" si="7"/>
        <v>-26461.19</v>
      </c>
      <c r="N134" s="14">
        <f t="shared" si="8"/>
        <v>0.43147000000000002</v>
      </c>
    </row>
    <row r="135" spans="1:14" ht="15.75" thickTop="1" x14ac:dyDescent="0.25"/>
  </sheetData>
  <pageMargins left="0.7" right="0.7" top="0.75" bottom="0.75" header="0.1" footer="0.3"/>
  <pageSetup scale="70" fitToHeight="0" orientation="portrait" horizontalDpi="4294967293" verticalDpi="4294967293" r:id="rId1"/>
  <headerFooter>
    <oddHeader>&amp;L&amp;"Arial,Bold"&amp;8 8:14 AM
&amp;"Arial,Bold"&amp;8 06/14/18
&amp;"Arial,Bold"&amp;8 Accrual Basis&amp;C&amp;"Arial,Bold"&amp;12 Red Rock Center for Independence
&amp;"Arial,Bold"&amp;14 Profit &amp;&amp; Loss Budget vs. Actual
&amp;"Arial,Bold"&amp;10 October 2017 through May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cp:lastPrinted>2018-06-14T14:18:58Z</cp:lastPrinted>
  <dcterms:created xsi:type="dcterms:W3CDTF">2018-06-14T14:14:15Z</dcterms:created>
  <dcterms:modified xsi:type="dcterms:W3CDTF">2018-06-27T14:47:18Z</dcterms:modified>
</cp:coreProperties>
</file>